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3.xml" ContentType="application/vnd.openxmlformats-officedocument.themeOverrid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F:\30_マンション\令和4年4月まで\■管理経費検討委員会\02‗管理経費検討委員会\2021事業年度（2021.6～2022.5）\管理費等の中長期シミュレーション（2021）\"/>
    </mc:Choice>
  </mc:AlternateContent>
  <xr:revisionPtr revIDLastSave="0" documentId="8_{D0228438-3CA6-451F-AF5B-BF0A232FAFEC}" xr6:coauthVersionLast="47" xr6:coauthVersionMax="47" xr10:uidLastSave="{00000000-0000-0000-0000-000000000000}"/>
  <bookViews>
    <workbookView xWindow="-120" yWindow="-120" windowWidth="29040" windowHeight="15840" tabRatio="786" firstSheet="3" activeTab="11" xr2:uid="{1C5C42BC-C806-495F-81E2-ED63B212886D}"/>
  </bookViews>
  <sheets>
    <sheet name="基礎データー" sheetId="3" r:id="rId1"/>
    <sheet name="資料１　方針等" sheetId="2" r:id="rId2"/>
    <sheet name="資料２　現状" sheetId="1" r:id="rId3"/>
    <sheet name="資料３　見込み工事" sheetId="5" r:id="rId4"/>
    <sheet name="資料４　科目別予測" sheetId="4" r:id="rId5"/>
    <sheet name="資料５　管理費等試算" sheetId="7" r:id="rId6"/>
    <sheet name="資料６　シミュレーション" sheetId="6" r:id="rId7"/>
    <sheet name="資料7　検討記録" sheetId="9" r:id="rId8"/>
    <sheet name="資料８　増額シミュレーション" sheetId="15" r:id="rId9"/>
    <sheet name="結果（グラフ）" sheetId="8" r:id="rId10"/>
    <sheet name="結果（周知）" sheetId="12" r:id="rId11"/>
    <sheet name="アンケート" sheetId="13" r:id="rId12"/>
    <sheet name="【試算用】シミュレーション" sheetId="20" r:id="rId13"/>
  </sheets>
  <definedNames>
    <definedName name="_xlnm.Print_Area" localSheetId="12">【試算用】シミュレーション!$A$1:$U$136</definedName>
    <definedName name="_xlnm.Print_Area" localSheetId="11">アンケート!$A$1:$J$47</definedName>
    <definedName name="_xlnm.Print_Area" localSheetId="0">基礎データー!$A$1:$M$284</definedName>
    <definedName name="_xlnm.Print_Area" localSheetId="9">'結果（グラフ）'!$A$1:$L$38</definedName>
    <definedName name="_xlnm.Print_Area" localSheetId="1">'資料１　方針等'!$A$1:$AL$29</definedName>
    <definedName name="_xlnm.Print_Area" localSheetId="2">'資料２　現状'!$A$1:$I$41</definedName>
    <definedName name="_xlnm.Print_Area" localSheetId="3">'資料３　見込み工事'!$A$1:$G$137</definedName>
    <definedName name="_xlnm.Print_Area" localSheetId="4">'資料４　科目別予測'!$A$1:$S$129</definedName>
    <definedName name="_xlnm.Print_Area" localSheetId="5">'資料５　管理費等試算'!$A$1:$P$93</definedName>
    <definedName name="_xlnm.Print_Area" localSheetId="6">'資料６　シミュレーション'!$A$1:$U$136</definedName>
    <definedName name="_xlnm.Print_Area" localSheetId="7">'資料7　検討記録'!$A$1:$E$12</definedName>
    <definedName name="_xlnm.Print_Area" localSheetId="8">'資料８　増額シミュレーション'!$A$1:$L$79</definedName>
    <definedName name="_xlnm.Print_Titles" localSheetId="3">'資料３　見込み工事'!$4:$4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3" i="20" l="1"/>
  <c r="T123" i="20"/>
  <c r="S123" i="20"/>
  <c r="R123" i="20"/>
  <c r="Q123" i="20"/>
  <c r="P123" i="20"/>
  <c r="O123" i="20"/>
  <c r="N123" i="20"/>
  <c r="M123" i="20"/>
  <c r="L123" i="20"/>
  <c r="K123" i="20"/>
  <c r="J123" i="20"/>
  <c r="U105" i="20"/>
  <c r="T105" i="20"/>
  <c r="S105" i="20"/>
  <c r="R105" i="20"/>
  <c r="Q105" i="20"/>
  <c r="P105" i="20"/>
  <c r="O105" i="20"/>
  <c r="N105" i="20"/>
  <c r="M105" i="20"/>
  <c r="L105" i="20"/>
  <c r="K105" i="20"/>
  <c r="J105" i="20"/>
  <c r="U87" i="20"/>
  <c r="T87" i="20"/>
  <c r="S87" i="20"/>
  <c r="R87" i="20"/>
  <c r="Q87" i="20"/>
  <c r="P87" i="20"/>
  <c r="O87" i="20"/>
  <c r="N87" i="20"/>
  <c r="M87" i="20"/>
  <c r="L87" i="20"/>
  <c r="K87" i="20"/>
  <c r="J87" i="20"/>
  <c r="U69" i="20"/>
  <c r="T69" i="20"/>
  <c r="S69" i="20"/>
  <c r="R69" i="20"/>
  <c r="Q69" i="20"/>
  <c r="P69" i="20"/>
  <c r="O69" i="20"/>
  <c r="N69" i="20"/>
  <c r="M69" i="20"/>
  <c r="L69" i="20"/>
  <c r="K69" i="20"/>
  <c r="J69" i="20"/>
  <c r="U51" i="20"/>
  <c r="T51" i="20"/>
  <c r="S51" i="20"/>
  <c r="R51" i="20"/>
  <c r="Q51" i="20"/>
  <c r="P51" i="20"/>
  <c r="O51" i="20"/>
  <c r="N51" i="20"/>
  <c r="M51" i="20"/>
  <c r="L51" i="20"/>
  <c r="K51" i="20"/>
  <c r="J51" i="20"/>
  <c r="T115" i="20"/>
  <c r="Q115" i="20"/>
  <c r="N115" i="20"/>
  <c r="L115" i="20"/>
  <c r="I115" i="20"/>
  <c r="G115" i="20"/>
  <c r="D115" i="20"/>
  <c r="U115" i="20" s="1"/>
  <c r="U116" i="20" s="1"/>
  <c r="C115" i="20"/>
  <c r="G111" i="20"/>
  <c r="I53" i="20"/>
  <c r="H29" i="20"/>
  <c r="G29" i="20"/>
  <c r="G125" i="20" s="1"/>
  <c r="G126" i="20" s="1"/>
  <c r="D29" i="20"/>
  <c r="U29" i="20" s="1"/>
  <c r="H28" i="20"/>
  <c r="G28" i="20"/>
  <c r="G107" i="20" s="1"/>
  <c r="G108" i="20" s="1"/>
  <c r="D28" i="20"/>
  <c r="U28" i="20" s="1"/>
  <c r="H27" i="20"/>
  <c r="G27" i="20"/>
  <c r="D27" i="20"/>
  <c r="U27" i="20" s="1"/>
  <c r="H26" i="20"/>
  <c r="G26" i="20"/>
  <c r="D26" i="20"/>
  <c r="U26" i="20" s="1"/>
  <c r="H25" i="20"/>
  <c r="G25" i="20"/>
  <c r="G23" i="20" s="1"/>
  <c r="D25" i="20"/>
  <c r="U25" i="20" s="1"/>
  <c r="U23" i="20" s="1"/>
  <c r="G24" i="20"/>
  <c r="D24" i="20"/>
  <c r="H23" i="20"/>
  <c r="G12" i="20"/>
  <c r="H12" i="20"/>
  <c r="J40" i="12"/>
  <c r="J39" i="12"/>
  <c r="K38" i="12"/>
  <c r="K37" i="12"/>
  <c r="K36" i="12"/>
  <c r="K35" i="12"/>
  <c r="H98" i="6"/>
  <c r="H53" i="6"/>
  <c r="N10" i="4"/>
  <c r="H12" i="6"/>
  <c r="H10" i="6"/>
  <c r="O9" i="7"/>
  <c r="P9" i="7" s="1"/>
  <c r="S26" i="4"/>
  <c r="H29" i="6"/>
  <c r="H28" i="6"/>
  <c r="H27" i="6"/>
  <c r="H26" i="6"/>
  <c r="H23" i="6" s="1"/>
  <c r="H25" i="6"/>
  <c r="M75" i="3"/>
  <c r="K18" i="6"/>
  <c r="R17" i="4"/>
  <c r="I12" i="6"/>
  <c r="G12" i="6"/>
  <c r="U10" i="6"/>
  <c r="T10" i="6"/>
  <c r="Q10" i="6"/>
  <c r="J10" i="6"/>
  <c r="R11" i="4"/>
  <c r="I10" i="6"/>
  <c r="R87" i="4"/>
  <c r="R71" i="4"/>
  <c r="O62" i="4"/>
  <c r="R56" i="4"/>
  <c r="R38" i="4"/>
  <c r="S27" i="4"/>
  <c r="N18" i="4"/>
  <c r="R18" i="4"/>
  <c r="K10" i="6"/>
  <c r="R55" i="4"/>
  <c r="O46" i="4"/>
  <c r="O38" i="4"/>
  <c r="N38" i="4"/>
  <c r="R19" i="4"/>
  <c r="O19" i="4"/>
  <c r="O18" i="4"/>
  <c r="O17" i="4"/>
  <c r="N19" i="4"/>
  <c r="N17" i="4"/>
  <c r="O11" i="4"/>
  <c r="U134" i="20"/>
  <c r="S134" i="20"/>
  <c r="R134" i="20"/>
  <c r="P134" i="20"/>
  <c r="O134" i="20"/>
  <c r="M134" i="20"/>
  <c r="K134" i="20"/>
  <c r="J134" i="20"/>
  <c r="H134" i="20"/>
  <c r="G134" i="20"/>
  <c r="Q134" i="20"/>
  <c r="T116" i="20"/>
  <c r="L116" i="20"/>
  <c r="H116" i="20"/>
  <c r="Q116" i="20"/>
  <c r="G116" i="20"/>
  <c r="T98" i="20"/>
  <c r="L98" i="20"/>
  <c r="U98" i="20"/>
  <c r="S98" i="20"/>
  <c r="R98" i="20"/>
  <c r="P98" i="20"/>
  <c r="O98" i="20"/>
  <c r="M98" i="20"/>
  <c r="K98" i="20"/>
  <c r="J98" i="20"/>
  <c r="H98" i="20"/>
  <c r="Q98" i="20"/>
  <c r="G98" i="20"/>
  <c r="U80" i="20"/>
  <c r="M80" i="20"/>
  <c r="G80" i="20"/>
  <c r="T80" i="20"/>
  <c r="S80" i="20"/>
  <c r="R80" i="20"/>
  <c r="Q80" i="20"/>
  <c r="L80" i="20"/>
  <c r="K80" i="20"/>
  <c r="J80" i="20"/>
  <c r="I80" i="20"/>
  <c r="P80" i="20"/>
  <c r="G62" i="20"/>
  <c r="G44" i="20"/>
  <c r="S37" i="20"/>
  <c r="R37" i="20"/>
  <c r="Q37" i="20"/>
  <c r="P37" i="20"/>
  <c r="K37" i="20"/>
  <c r="J37" i="20"/>
  <c r="I37" i="20"/>
  <c r="H37" i="20"/>
  <c r="D37" i="20"/>
  <c r="O37" i="20" s="1"/>
  <c r="C37" i="20"/>
  <c r="S38" i="20"/>
  <c r="R38" i="20"/>
  <c r="K38" i="20"/>
  <c r="J38" i="20"/>
  <c r="G89" i="20"/>
  <c r="G71" i="20"/>
  <c r="G72" i="20" s="1"/>
  <c r="G82" i="20" s="1"/>
  <c r="O5" i="15" s="1"/>
  <c r="G37" i="20"/>
  <c r="D36" i="6"/>
  <c r="U17" i="6"/>
  <c r="H17" i="6"/>
  <c r="I17" i="6" s="1"/>
  <c r="J17" i="6" s="1"/>
  <c r="K17" i="6" s="1"/>
  <c r="L17" i="6" s="1"/>
  <c r="M17" i="6" s="1"/>
  <c r="N17" i="6" s="1"/>
  <c r="O17" i="6" s="1"/>
  <c r="P17" i="6" s="1"/>
  <c r="Q17" i="6" s="1"/>
  <c r="R17" i="6" s="1"/>
  <c r="S17" i="6" s="1"/>
  <c r="T17" i="6" s="1"/>
  <c r="S10" i="6"/>
  <c r="R10" i="6"/>
  <c r="P10" i="6"/>
  <c r="O10" i="6"/>
  <c r="N10" i="6"/>
  <c r="M10" i="6"/>
  <c r="L10" i="6"/>
  <c r="H9" i="6"/>
  <c r="I8" i="6"/>
  <c r="H8" i="6"/>
  <c r="G133" i="6"/>
  <c r="G129" i="6"/>
  <c r="G124" i="6"/>
  <c r="G123" i="6"/>
  <c r="G115" i="6"/>
  <c r="G111" i="6"/>
  <c r="G107" i="6"/>
  <c r="G106" i="6"/>
  <c r="G105" i="6"/>
  <c r="G93" i="6"/>
  <c r="G94" i="6"/>
  <c r="G97" i="6"/>
  <c r="G88" i="6"/>
  <c r="G87" i="6"/>
  <c r="G79" i="6"/>
  <c r="G70" i="6"/>
  <c r="G69" i="6"/>
  <c r="G61" i="6"/>
  <c r="G53" i="6"/>
  <c r="G52" i="6"/>
  <c r="G51" i="6"/>
  <c r="G43" i="6"/>
  <c r="G42" i="6"/>
  <c r="G29" i="6"/>
  <c r="G125" i="6" s="1"/>
  <c r="G28" i="6"/>
  <c r="G27" i="6"/>
  <c r="G89" i="6" s="1"/>
  <c r="G26" i="6"/>
  <c r="G71" i="6" s="1"/>
  <c r="G25" i="6"/>
  <c r="G24" i="6"/>
  <c r="G37" i="6" s="1"/>
  <c r="G36" i="6"/>
  <c r="G35" i="6"/>
  <c r="G17" i="6"/>
  <c r="G16" i="6"/>
  <c r="G11" i="6"/>
  <c r="G10" i="6"/>
  <c r="G9" i="6"/>
  <c r="G8" i="6"/>
  <c r="D133" i="6"/>
  <c r="C133" i="6"/>
  <c r="C124" i="6"/>
  <c r="D124" i="6"/>
  <c r="D123" i="6"/>
  <c r="C123" i="6"/>
  <c r="D115" i="6"/>
  <c r="C115" i="6"/>
  <c r="C106" i="6"/>
  <c r="D106" i="6"/>
  <c r="D105" i="6"/>
  <c r="C105" i="6"/>
  <c r="D97" i="6"/>
  <c r="C97" i="6"/>
  <c r="C88" i="6"/>
  <c r="D88" i="6"/>
  <c r="D87" i="6"/>
  <c r="C87" i="6"/>
  <c r="D79" i="6"/>
  <c r="C79" i="6"/>
  <c r="C70" i="6"/>
  <c r="D70" i="6"/>
  <c r="D69" i="6"/>
  <c r="C69" i="6"/>
  <c r="C61" i="6"/>
  <c r="D52" i="6"/>
  <c r="C52" i="6"/>
  <c r="D51" i="6"/>
  <c r="C51" i="6"/>
  <c r="C43" i="6"/>
  <c r="C36" i="6"/>
  <c r="C37" i="6"/>
  <c r="D37" i="6"/>
  <c r="D35" i="6"/>
  <c r="C35" i="6"/>
  <c r="D29" i="6"/>
  <c r="D28" i="6"/>
  <c r="D27" i="6"/>
  <c r="D26" i="6"/>
  <c r="D25" i="6"/>
  <c r="D30" i="6" s="1"/>
  <c r="D24" i="6"/>
  <c r="C17" i="6"/>
  <c r="D17" i="6"/>
  <c r="C18" i="6"/>
  <c r="C16" i="6"/>
  <c r="D16" i="6"/>
  <c r="I16" i="6" s="1"/>
  <c r="C15" i="6"/>
  <c r="D10" i="6"/>
  <c r="D9" i="6"/>
  <c r="C10" i="6"/>
  <c r="C11" i="6"/>
  <c r="C9" i="6"/>
  <c r="D8" i="6"/>
  <c r="C8" i="6"/>
  <c r="K9" i="7"/>
  <c r="M9" i="7"/>
  <c r="I21" i="7"/>
  <c r="V13" i="7"/>
  <c r="V25" i="7"/>
  <c r="E172" i="3"/>
  <c r="C172" i="3"/>
  <c r="P23" i="7"/>
  <c r="P38" i="7"/>
  <c r="P58" i="7"/>
  <c r="P75" i="7"/>
  <c r="P7" i="7"/>
  <c r="G138" i="3"/>
  <c r="F138" i="3"/>
  <c r="D138" i="3"/>
  <c r="C92" i="3"/>
  <c r="C24" i="3"/>
  <c r="M8" i="4"/>
  <c r="D15" i="4"/>
  <c r="E15" i="4"/>
  <c r="F15" i="4"/>
  <c r="G15" i="4"/>
  <c r="H15" i="4"/>
  <c r="I15" i="4"/>
  <c r="J15" i="4"/>
  <c r="K15" i="4"/>
  <c r="L15" i="4"/>
  <c r="M15" i="4"/>
  <c r="C15" i="4"/>
  <c r="D7" i="4"/>
  <c r="E7" i="4"/>
  <c r="F7" i="4"/>
  <c r="G7" i="4"/>
  <c r="H7" i="4"/>
  <c r="I7" i="4"/>
  <c r="J7" i="4"/>
  <c r="K7" i="4"/>
  <c r="L7" i="4"/>
  <c r="M7" i="4"/>
  <c r="C7" i="4"/>
  <c r="M123" i="4"/>
  <c r="M118" i="4"/>
  <c r="M117" i="4"/>
  <c r="M107" i="4"/>
  <c r="M102" i="4"/>
  <c r="M101" i="4"/>
  <c r="M91" i="4"/>
  <c r="M86" i="4"/>
  <c r="M85" i="4"/>
  <c r="M75" i="4"/>
  <c r="M70" i="4"/>
  <c r="M69" i="4"/>
  <c r="M59" i="4"/>
  <c r="M54" i="4"/>
  <c r="M53" i="4"/>
  <c r="M43" i="4"/>
  <c r="M37" i="4"/>
  <c r="M36" i="4"/>
  <c r="M30" i="4"/>
  <c r="M29" i="4"/>
  <c r="M28" i="4"/>
  <c r="M27" i="4"/>
  <c r="M26" i="4"/>
  <c r="M25" i="4"/>
  <c r="U272" i="3"/>
  <c r="T272" i="3"/>
  <c r="S272" i="3"/>
  <c r="R272" i="3"/>
  <c r="U267" i="3"/>
  <c r="T267" i="3"/>
  <c r="S267" i="3"/>
  <c r="R267" i="3"/>
  <c r="U264" i="3"/>
  <c r="T264" i="3"/>
  <c r="S264" i="3"/>
  <c r="R264" i="3"/>
  <c r="U260" i="3"/>
  <c r="T260" i="3"/>
  <c r="S260" i="3"/>
  <c r="R260" i="3"/>
  <c r="U257" i="3"/>
  <c r="T257" i="3"/>
  <c r="S257" i="3"/>
  <c r="R257" i="3"/>
  <c r="U239" i="3"/>
  <c r="T239" i="3"/>
  <c r="S239" i="3"/>
  <c r="R239" i="3"/>
  <c r="U234" i="3"/>
  <c r="T234" i="3"/>
  <c r="S234" i="3"/>
  <c r="R234" i="3"/>
  <c r="U231" i="3"/>
  <c r="T231" i="3"/>
  <c r="S231" i="3"/>
  <c r="R231" i="3"/>
  <c r="U227" i="3"/>
  <c r="T227" i="3"/>
  <c r="S227" i="3"/>
  <c r="R227" i="3"/>
  <c r="U224" i="3"/>
  <c r="T224" i="3"/>
  <c r="S224" i="3"/>
  <c r="R224" i="3"/>
  <c r="U206" i="3"/>
  <c r="T206" i="3"/>
  <c r="S206" i="3"/>
  <c r="R206" i="3"/>
  <c r="U200" i="3"/>
  <c r="T200" i="3"/>
  <c r="S200" i="3"/>
  <c r="R200" i="3"/>
  <c r="U197" i="3"/>
  <c r="T197" i="3"/>
  <c r="S197" i="3"/>
  <c r="R197" i="3"/>
  <c r="U193" i="3"/>
  <c r="T193" i="3"/>
  <c r="S193" i="3"/>
  <c r="R193" i="3"/>
  <c r="U190" i="3"/>
  <c r="T190" i="3"/>
  <c r="S190" i="3"/>
  <c r="R190" i="3"/>
  <c r="U172" i="3"/>
  <c r="T172" i="3"/>
  <c r="S172" i="3"/>
  <c r="R172" i="3"/>
  <c r="U166" i="3"/>
  <c r="T166" i="3"/>
  <c r="S166" i="3"/>
  <c r="R166" i="3"/>
  <c r="U163" i="3"/>
  <c r="T163" i="3"/>
  <c r="S163" i="3"/>
  <c r="R163" i="3"/>
  <c r="U159" i="3"/>
  <c r="T159" i="3"/>
  <c r="S159" i="3"/>
  <c r="R159" i="3"/>
  <c r="U156" i="3"/>
  <c r="T156" i="3"/>
  <c r="S156" i="3"/>
  <c r="R156" i="3"/>
  <c r="U138" i="3"/>
  <c r="T138" i="3"/>
  <c r="S138" i="3"/>
  <c r="R138" i="3"/>
  <c r="U132" i="3"/>
  <c r="T132" i="3"/>
  <c r="S132" i="3"/>
  <c r="R132" i="3"/>
  <c r="U129" i="3"/>
  <c r="T129" i="3"/>
  <c r="S129" i="3"/>
  <c r="R129" i="3"/>
  <c r="U125" i="3"/>
  <c r="T125" i="3"/>
  <c r="S125" i="3"/>
  <c r="R125" i="3"/>
  <c r="U121" i="3"/>
  <c r="T121" i="3"/>
  <c r="S121" i="3"/>
  <c r="R121" i="3"/>
  <c r="U99" i="3"/>
  <c r="T99" i="3"/>
  <c r="S99" i="3"/>
  <c r="R99" i="3"/>
  <c r="U92" i="3"/>
  <c r="T92" i="3"/>
  <c r="S92" i="3"/>
  <c r="R92" i="3"/>
  <c r="U89" i="3"/>
  <c r="T89" i="3"/>
  <c r="S89" i="3"/>
  <c r="R89" i="3"/>
  <c r="U85" i="3"/>
  <c r="T85" i="3"/>
  <c r="S85" i="3"/>
  <c r="R85" i="3"/>
  <c r="U82" i="3"/>
  <c r="T82" i="3"/>
  <c r="S82" i="3"/>
  <c r="S86" i="3" s="1"/>
  <c r="R82" i="3"/>
  <c r="U68" i="3"/>
  <c r="T68" i="3"/>
  <c r="S68" i="3"/>
  <c r="R68" i="3"/>
  <c r="U48" i="3"/>
  <c r="T48" i="3"/>
  <c r="S48" i="3"/>
  <c r="R48" i="3"/>
  <c r="U39" i="3"/>
  <c r="T39" i="3"/>
  <c r="S39" i="3"/>
  <c r="R39" i="3"/>
  <c r="U35" i="3"/>
  <c r="T35" i="3"/>
  <c r="S35" i="3"/>
  <c r="R35" i="3"/>
  <c r="U24" i="3"/>
  <c r="T24" i="3"/>
  <c r="S24" i="3"/>
  <c r="R24" i="3"/>
  <c r="R65" i="3" s="1"/>
  <c r="R75" i="3" s="1"/>
  <c r="U13" i="3"/>
  <c r="T13" i="3"/>
  <c r="S13" i="3"/>
  <c r="R13" i="3"/>
  <c r="U8" i="3"/>
  <c r="T8" i="3"/>
  <c r="S8" i="3"/>
  <c r="R8" i="3"/>
  <c r="U5" i="3"/>
  <c r="T5" i="3"/>
  <c r="S5" i="3"/>
  <c r="S21" i="3" s="1"/>
  <c r="R5" i="3"/>
  <c r="Q272" i="3"/>
  <c r="P272" i="3"/>
  <c r="Q267" i="3"/>
  <c r="P267" i="3"/>
  <c r="Q264" i="3"/>
  <c r="P264" i="3"/>
  <c r="Q260" i="3"/>
  <c r="P260" i="3"/>
  <c r="Q257" i="3"/>
  <c r="P257" i="3"/>
  <c r="Q239" i="3"/>
  <c r="P239" i="3"/>
  <c r="Q234" i="3"/>
  <c r="P234" i="3"/>
  <c r="Q231" i="3"/>
  <c r="P231" i="3"/>
  <c r="Q227" i="3"/>
  <c r="P227" i="3"/>
  <c r="Q224" i="3"/>
  <c r="P224" i="3"/>
  <c r="Q206" i="3"/>
  <c r="P206" i="3"/>
  <c r="Q200" i="3"/>
  <c r="P200" i="3"/>
  <c r="Q197" i="3"/>
  <c r="P197" i="3"/>
  <c r="Q193" i="3"/>
  <c r="P193" i="3"/>
  <c r="Q190" i="3"/>
  <c r="P190" i="3"/>
  <c r="Q172" i="3"/>
  <c r="P172" i="3"/>
  <c r="Q166" i="3"/>
  <c r="P166" i="3"/>
  <c r="Q163" i="3"/>
  <c r="P163" i="3"/>
  <c r="Q159" i="3"/>
  <c r="P159" i="3"/>
  <c r="Q156" i="3"/>
  <c r="P156" i="3"/>
  <c r="Q138" i="3"/>
  <c r="P138" i="3"/>
  <c r="Q132" i="3"/>
  <c r="P132" i="3"/>
  <c r="Q129" i="3"/>
  <c r="P129" i="3"/>
  <c r="Q125" i="3"/>
  <c r="P125" i="3"/>
  <c r="Q121" i="3"/>
  <c r="P121" i="3"/>
  <c r="Q99" i="3"/>
  <c r="P99" i="3"/>
  <c r="Q92" i="3"/>
  <c r="P92" i="3"/>
  <c r="Q89" i="3"/>
  <c r="P89" i="3"/>
  <c r="Q85" i="3"/>
  <c r="P85" i="3"/>
  <c r="Q82" i="3"/>
  <c r="P82" i="3"/>
  <c r="Q68" i="3"/>
  <c r="P68" i="3"/>
  <c r="Q48" i="3"/>
  <c r="P48" i="3"/>
  <c r="Q39" i="3"/>
  <c r="P39" i="3"/>
  <c r="Q35" i="3"/>
  <c r="P35" i="3"/>
  <c r="Q24" i="3"/>
  <c r="P24" i="3"/>
  <c r="Q13" i="3"/>
  <c r="P13" i="3"/>
  <c r="Q8" i="3"/>
  <c r="P8" i="3"/>
  <c r="Q5" i="3"/>
  <c r="P5" i="3"/>
  <c r="O272" i="3"/>
  <c r="O267" i="3"/>
  <c r="O264" i="3"/>
  <c r="O260" i="3"/>
  <c r="O257" i="3"/>
  <c r="O239" i="3"/>
  <c r="O234" i="3"/>
  <c r="O231" i="3"/>
  <c r="O227" i="3"/>
  <c r="O224" i="3"/>
  <c r="O206" i="3"/>
  <c r="O200" i="3"/>
  <c r="O197" i="3"/>
  <c r="O193" i="3"/>
  <c r="O190" i="3"/>
  <c r="O172" i="3"/>
  <c r="O166" i="3"/>
  <c r="O163" i="3"/>
  <c r="O159" i="3"/>
  <c r="O156" i="3"/>
  <c r="O138" i="3"/>
  <c r="O132" i="3"/>
  <c r="O129" i="3"/>
  <c r="O125" i="3"/>
  <c r="O121" i="3"/>
  <c r="O99" i="3"/>
  <c r="O92" i="3"/>
  <c r="O89" i="3"/>
  <c r="O85" i="3"/>
  <c r="O82" i="3"/>
  <c r="O68" i="3"/>
  <c r="O48" i="3"/>
  <c r="O39" i="3"/>
  <c r="O35" i="3"/>
  <c r="O24" i="3"/>
  <c r="O13" i="3"/>
  <c r="O8" i="3"/>
  <c r="O5" i="3"/>
  <c r="N125" i="3"/>
  <c r="N272" i="3"/>
  <c r="N267" i="3"/>
  <c r="N264" i="3"/>
  <c r="N260" i="3"/>
  <c r="N257" i="3"/>
  <c r="N239" i="3"/>
  <c r="N234" i="3"/>
  <c r="N231" i="3"/>
  <c r="N227" i="3"/>
  <c r="N224" i="3"/>
  <c r="N206" i="3"/>
  <c r="N200" i="3"/>
  <c r="N197" i="3"/>
  <c r="N193" i="3"/>
  <c r="N190" i="3"/>
  <c r="N172" i="3"/>
  <c r="N166" i="3"/>
  <c r="N163" i="3"/>
  <c r="N159" i="3"/>
  <c r="N156" i="3"/>
  <c r="N138" i="3"/>
  <c r="N132" i="3"/>
  <c r="N129" i="3"/>
  <c r="N121" i="3"/>
  <c r="N99" i="3"/>
  <c r="N92" i="3"/>
  <c r="N89" i="3"/>
  <c r="N85" i="3"/>
  <c r="N82" i="3"/>
  <c r="N68" i="3"/>
  <c r="N48" i="3"/>
  <c r="N39" i="3"/>
  <c r="N35" i="3"/>
  <c r="N24" i="3"/>
  <c r="N13" i="3"/>
  <c r="N8" i="3"/>
  <c r="N5" i="3"/>
  <c r="O60" i="7"/>
  <c r="I90" i="7"/>
  <c r="I73" i="7"/>
  <c r="I56" i="7"/>
  <c r="I36" i="7"/>
  <c r="M10" i="7"/>
  <c r="H17" i="12"/>
  <c r="H18" i="12"/>
  <c r="H19" i="12"/>
  <c r="H20" i="12"/>
  <c r="H21" i="12"/>
  <c r="H22" i="12"/>
  <c r="H16" i="12"/>
  <c r="O25" i="7"/>
  <c r="O11" i="7"/>
  <c r="M11" i="7"/>
  <c r="N11" i="7" s="1"/>
  <c r="K11" i="7"/>
  <c r="F25" i="5"/>
  <c r="G136" i="20" l="1"/>
  <c r="O8" i="15" s="1"/>
  <c r="G118" i="20"/>
  <c r="O7" i="15" s="1"/>
  <c r="O115" i="20"/>
  <c r="O116" i="20" s="1"/>
  <c r="P115" i="20"/>
  <c r="P116" i="20" s="1"/>
  <c r="J115" i="20"/>
  <c r="J116" i="20" s="1"/>
  <c r="R115" i="20"/>
  <c r="R116" i="20" s="1"/>
  <c r="K115" i="20"/>
  <c r="K116" i="20" s="1"/>
  <c r="S115" i="20"/>
  <c r="S116" i="20" s="1"/>
  <c r="M115" i="20"/>
  <c r="M116" i="20" s="1"/>
  <c r="N28" i="20"/>
  <c r="O28" i="20"/>
  <c r="P28" i="20"/>
  <c r="I25" i="20"/>
  <c r="I26" i="20"/>
  <c r="Q26" i="20"/>
  <c r="I27" i="20"/>
  <c r="Q27" i="20"/>
  <c r="I28" i="20"/>
  <c r="Q28" i="20"/>
  <c r="I29" i="20"/>
  <c r="Q29" i="20"/>
  <c r="N25" i="20"/>
  <c r="N27" i="20"/>
  <c r="N29" i="20"/>
  <c r="O25" i="20"/>
  <c r="O23" i="20" s="1"/>
  <c r="P27" i="20"/>
  <c r="P29" i="20"/>
  <c r="Q25" i="20"/>
  <c r="J25" i="20"/>
  <c r="R25" i="20"/>
  <c r="J26" i="20"/>
  <c r="R26" i="20"/>
  <c r="J27" i="20"/>
  <c r="R27" i="20"/>
  <c r="J28" i="20"/>
  <c r="R28" i="20"/>
  <c r="J29" i="20"/>
  <c r="R29" i="20"/>
  <c r="K25" i="20"/>
  <c r="S25" i="20"/>
  <c r="K26" i="20"/>
  <c r="S26" i="20"/>
  <c r="K27" i="20"/>
  <c r="S27" i="20"/>
  <c r="K28" i="20"/>
  <c r="S28" i="20"/>
  <c r="K29" i="20"/>
  <c r="S29" i="20"/>
  <c r="D30" i="20"/>
  <c r="L25" i="20"/>
  <c r="T25" i="20"/>
  <c r="L26" i="20"/>
  <c r="T26" i="20"/>
  <c r="L27" i="20"/>
  <c r="T27" i="20"/>
  <c r="L28" i="20"/>
  <c r="T28" i="20"/>
  <c r="L29" i="20"/>
  <c r="T29" i="20"/>
  <c r="N26" i="20"/>
  <c r="O26" i="20"/>
  <c r="O27" i="20"/>
  <c r="O29" i="20"/>
  <c r="P25" i="20"/>
  <c r="P26" i="20"/>
  <c r="G53" i="20"/>
  <c r="M25" i="20"/>
  <c r="M26" i="20"/>
  <c r="M27" i="20"/>
  <c r="M28" i="20"/>
  <c r="M29" i="20"/>
  <c r="N126" i="3"/>
  <c r="H16" i="6"/>
  <c r="J16" i="6"/>
  <c r="Q38" i="20"/>
  <c r="G38" i="20"/>
  <c r="G46" i="20" s="1"/>
  <c r="O3" i="15" s="1"/>
  <c r="G54" i="20"/>
  <c r="G64" i="20" s="1"/>
  <c r="O4" i="15" s="1"/>
  <c r="G90" i="20"/>
  <c r="G100" i="20" s="1"/>
  <c r="O6" i="15" s="1"/>
  <c r="M38" i="20"/>
  <c r="U38" i="20"/>
  <c r="L37" i="20"/>
  <c r="L38" i="20" s="1"/>
  <c r="T37" i="20"/>
  <c r="T38" i="20" s="1"/>
  <c r="L134" i="20"/>
  <c r="T134" i="20"/>
  <c r="O38" i="20"/>
  <c r="M37" i="20"/>
  <c r="U37" i="20"/>
  <c r="N80" i="20"/>
  <c r="P38" i="20"/>
  <c r="N37" i="20"/>
  <c r="O80" i="20"/>
  <c r="N98" i="20"/>
  <c r="N116" i="20"/>
  <c r="N134" i="20"/>
  <c r="I38" i="20"/>
  <c r="H38" i="20"/>
  <c r="H80" i="20"/>
  <c r="I98" i="20"/>
  <c r="I116" i="20"/>
  <c r="I134" i="20"/>
  <c r="Q194" i="3"/>
  <c r="S113" i="3"/>
  <c r="Q148" i="3"/>
  <c r="Q282" i="3"/>
  <c r="S160" i="3"/>
  <c r="S228" i="3"/>
  <c r="S249" i="3"/>
  <c r="O249" i="3"/>
  <c r="P86" i="3"/>
  <c r="U21" i="3"/>
  <c r="U86" i="3"/>
  <c r="T21" i="3"/>
  <c r="T86" i="3"/>
  <c r="T113" i="3"/>
  <c r="T160" i="3"/>
  <c r="T182" i="3"/>
  <c r="T228" i="3"/>
  <c r="T249" i="3"/>
  <c r="U113" i="3"/>
  <c r="R194" i="3"/>
  <c r="U194" i="3"/>
  <c r="U216" i="3"/>
  <c r="U261" i="3"/>
  <c r="U282" i="3"/>
  <c r="T282" i="3"/>
  <c r="P160" i="3"/>
  <c r="R282" i="3"/>
  <c r="Q65" i="3"/>
  <c r="Q75" i="3" s="1"/>
  <c r="U160" i="3"/>
  <c r="U182" i="3"/>
  <c r="N228" i="3"/>
  <c r="R113" i="3"/>
  <c r="R261" i="3"/>
  <c r="S126" i="3"/>
  <c r="S148" i="3"/>
  <c r="O86" i="3"/>
  <c r="N86" i="3"/>
  <c r="O160" i="3"/>
  <c r="R148" i="3"/>
  <c r="R160" i="3"/>
  <c r="R182" i="3"/>
  <c r="Q21" i="3"/>
  <c r="Q86" i="3"/>
  <c r="Q228" i="3"/>
  <c r="S65" i="3"/>
  <c r="S75" i="3" s="1"/>
  <c r="R126" i="3"/>
  <c r="U228" i="3"/>
  <c r="U249" i="3"/>
  <c r="T65" i="3"/>
  <c r="T75" i="3" s="1"/>
  <c r="R249" i="3"/>
  <c r="Q126" i="3"/>
  <c r="Q216" i="3"/>
  <c r="Q261" i="3"/>
  <c r="U65" i="3"/>
  <c r="U75" i="3" s="1"/>
  <c r="T126" i="3"/>
  <c r="T148" i="3"/>
  <c r="S194" i="3"/>
  <c r="S216" i="3"/>
  <c r="S261" i="3"/>
  <c r="P113" i="3"/>
  <c r="P249" i="3"/>
  <c r="R21" i="3"/>
  <c r="R66" i="3" s="1"/>
  <c r="R86" i="3"/>
  <c r="U126" i="3"/>
  <c r="U148" i="3"/>
  <c r="T194" i="3"/>
  <c r="T216" i="3"/>
  <c r="T261" i="3"/>
  <c r="S282" i="3"/>
  <c r="O228" i="3"/>
  <c r="P148" i="3"/>
  <c r="P194" i="3"/>
  <c r="P282" i="3"/>
  <c r="S182" i="3"/>
  <c r="R216" i="3"/>
  <c r="R228" i="3"/>
  <c r="Q113" i="3"/>
  <c r="Q160" i="3"/>
  <c r="Q249" i="3"/>
  <c r="P65" i="3"/>
  <c r="P75" i="3" s="1"/>
  <c r="N182" i="3"/>
  <c r="N282" i="3"/>
  <c r="P21" i="3"/>
  <c r="P182" i="3"/>
  <c r="P228" i="3"/>
  <c r="Q182" i="3"/>
  <c r="P126" i="3"/>
  <c r="P216" i="3"/>
  <c r="P261" i="3"/>
  <c r="O21" i="3"/>
  <c r="N148" i="3"/>
  <c r="O216" i="3"/>
  <c r="O261" i="3"/>
  <c r="N249" i="3"/>
  <c r="O148" i="3"/>
  <c r="O194" i="3"/>
  <c r="N216" i="3"/>
  <c r="O113" i="3"/>
  <c r="N113" i="3"/>
  <c r="O65" i="3"/>
  <c r="O75" i="3" s="1"/>
  <c r="O282" i="3"/>
  <c r="O182" i="3"/>
  <c r="O126" i="3"/>
  <c r="N194" i="3"/>
  <c r="N160" i="3"/>
  <c r="N21" i="3"/>
  <c r="N261" i="3"/>
  <c r="N65" i="3"/>
  <c r="N75" i="3" s="1"/>
  <c r="F137" i="5"/>
  <c r="F130" i="5"/>
  <c r="F123" i="5"/>
  <c r="F116" i="5"/>
  <c r="F109" i="5"/>
  <c r="F102" i="5"/>
  <c r="F95" i="5"/>
  <c r="F88" i="5"/>
  <c r="F81" i="5"/>
  <c r="U35" i="6"/>
  <c r="T35" i="6"/>
  <c r="S35" i="6"/>
  <c r="R35" i="6"/>
  <c r="Q35" i="6"/>
  <c r="P35" i="6"/>
  <c r="O35" i="6"/>
  <c r="N35" i="6"/>
  <c r="M35" i="6"/>
  <c r="L35" i="6"/>
  <c r="K35" i="6"/>
  <c r="J35" i="6"/>
  <c r="I35" i="6"/>
  <c r="H35" i="6"/>
  <c r="J37" i="6"/>
  <c r="U37" i="6"/>
  <c r="T37" i="6"/>
  <c r="S37" i="6"/>
  <c r="R37" i="6"/>
  <c r="Q37" i="6"/>
  <c r="P37" i="6"/>
  <c r="O37" i="6"/>
  <c r="N37" i="6"/>
  <c r="M37" i="6"/>
  <c r="L37" i="6"/>
  <c r="K37" i="6"/>
  <c r="I37" i="6"/>
  <c r="H37" i="6"/>
  <c r="U51" i="6"/>
  <c r="T51" i="6"/>
  <c r="S51" i="6"/>
  <c r="R51" i="6"/>
  <c r="Q51" i="6"/>
  <c r="P51" i="6"/>
  <c r="O51" i="6"/>
  <c r="N51" i="6"/>
  <c r="M51" i="6"/>
  <c r="L51" i="6"/>
  <c r="K51" i="6"/>
  <c r="J51" i="6"/>
  <c r="I51" i="6"/>
  <c r="H51" i="6"/>
  <c r="U69" i="6"/>
  <c r="T69" i="6"/>
  <c r="S69" i="6"/>
  <c r="R69" i="6"/>
  <c r="Q69" i="6"/>
  <c r="P69" i="6"/>
  <c r="O69" i="6"/>
  <c r="N69" i="6"/>
  <c r="M69" i="6"/>
  <c r="L69" i="6"/>
  <c r="K69" i="6"/>
  <c r="J69" i="6"/>
  <c r="I69" i="6"/>
  <c r="H69" i="6"/>
  <c r="U87" i="6"/>
  <c r="T87" i="6"/>
  <c r="S87" i="6"/>
  <c r="R87" i="6"/>
  <c r="Q87" i="6"/>
  <c r="P87" i="6"/>
  <c r="O87" i="6"/>
  <c r="N87" i="6"/>
  <c r="M87" i="6"/>
  <c r="L87" i="6"/>
  <c r="K87" i="6"/>
  <c r="J87" i="6"/>
  <c r="I87" i="6"/>
  <c r="H87" i="6"/>
  <c r="M123" i="6"/>
  <c r="U123" i="6"/>
  <c r="T123" i="6"/>
  <c r="S123" i="6"/>
  <c r="R123" i="6"/>
  <c r="Q123" i="6"/>
  <c r="P123" i="6"/>
  <c r="O123" i="6"/>
  <c r="N123" i="6"/>
  <c r="L123" i="6"/>
  <c r="K123" i="6"/>
  <c r="J123" i="6"/>
  <c r="I123" i="6"/>
  <c r="H123" i="6"/>
  <c r="U105" i="6"/>
  <c r="T105" i="6"/>
  <c r="S105" i="6"/>
  <c r="R105" i="6"/>
  <c r="Q105" i="6"/>
  <c r="P105" i="6"/>
  <c r="O105" i="6"/>
  <c r="N105" i="6"/>
  <c r="M105" i="6"/>
  <c r="L105" i="6"/>
  <c r="K105" i="6"/>
  <c r="J105" i="6"/>
  <c r="I105" i="6"/>
  <c r="H105" i="6"/>
  <c r="V87" i="7"/>
  <c r="W87" i="7" s="1"/>
  <c r="T87" i="7"/>
  <c r="U87" i="7" s="1"/>
  <c r="R87" i="7"/>
  <c r="S87" i="7" s="1"/>
  <c r="O87" i="7"/>
  <c r="P87" i="7" s="1"/>
  <c r="M87" i="7"/>
  <c r="N87" i="7" s="1"/>
  <c r="K87" i="7"/>
  <c r="L87" i="7" s="1"/>
  <c r="V86" i="7"/>
  <c r="W86" i="7" s="1"/>
  <c r="T86" i="7"/>
  <c r="U86" i="7" s="1"/>
  <c r="R86" i="7"/>
  <c r="S86" i="7" s="1"/>
  <c r="O86" i="7"/>
  <c r="P86" i="7" s="1"/>
  <c r="M86" i="7"/>
  <c r="N86" i="7" s="1"/>
  <c r="K86" i="7"/>
  <c r="L86" i="7" s="1"/>
  <c r="V85" i="7"/>
  <c r="W85" i="7" s="1"/>
  <c r="T85" i="7"/>
  <c r="U85" i="7" s="1"/>
  <c r="R85" i="7"/>
  <c r="S85" i="7" s="1"/>
  <c r="O85" i="7"/>
  <c r="P85" i="7" s="1"/>
  <c r="M85" i="7"/>
  <c r="N85" i="7" s="1"/>
  <c r="K85" i="7"/>
  <c r="L85" i="7" s="1"/>
  <c r="V84" i="7"/>
  <c r="W84" i="7" s="1"/>
  <c r="T84" i="7"/>
  <c r="U84" i="7" s="1"/>
  <c r="R84" i="7"/>
  <c r="S84" i="7" s="1"/>
  <c r="O84" i="7"/>
  <c r="P84" i="7" s="1"/>
  <c r="M84" i="7"/>
  <c r="N84" i="7" s="1"/>
  <c r="K84" i="7"/>
  <c r="L84" i="7" s="1"/>
  <c r="V83" i="7"/>
  <c r="W83" i="7" s="1"/>
  <c r="T83" i="7"/>
  <c r="U83" i="7" s="1"/>
  <c r="R83" i="7"/>
  <c r="S83" i="7" s="1"/>
  <c r="O83" i="7"/>
  <c r="P83" i="7" s="1"/>
  <c r="M83" i="7"/>
  <c r="N83" i="7" s="1"/>
  <c r="K83" i="7"/>
  <c r="L83" i="7" s="1"/>
  <c r="V82" i="7"/>
  <c r="W82" i="7" s="1"/>
  <c r="T82" i="7"/>
  <c r="U82" i="7" s="1"/>
  <c r="R82" i="7"/>
  <c r="S82" i="7" s="1"/>
  <c r="O82" i="7"/>
  <c r="P82" i="7" s="1"/>
  <c r="M82" i="7"/>
  <c r="N82" i="7" s="1"/>
  <c r="K82" i="7"/>
  <c r="L82" i="7" s="1"/>
  <c r="V81" i="7"/>
  <c r="W81" i="7" s="1"/>
  <c r="T81" i="7"/>
  <c r="U81" i="7" s="1"/>
  <c r="R81" i="7"/>
  <c r="S81" i="7" s="1"/>
  <c r="O81" i="7"/>
  <c r="P81" i="7" s="1"/>
  <c r="M81" i="7"/>
  <c r="N81" i="7" s="1"/>
  <c r="K81" i="7"/>
  <c r="L81" i="7" s="1"/>
  <c r="V80" i="7"/>
  <c r="W80" i="7" s="1"/>
  <c r="T80" i="7"/>
  <c r="U80" i="7" s="1"/>
  <c r="R80" i="7"/>
  <c r="S80" i="7" s="1"/>
  <c r="O80" i="7"/>
  <c r="P80" i="7" s="1"/>
  <c r="M80" i="7"/>
  <c r="N80" i="7" s="1"/>
  <c r="K80" i="7"/>
  <c r="L80" i="7" s="1"/>
  <c r="V79" i="7"/>
  <c r="W79" i="7" s="1"/>
  <c r="T79" i="7"/>
  <c r="U79" i="7" s="1"/>
  <c r="R79" i="7"/>
  <c r="S79" i="7" s="1"/>
  <c r="O79" i="7"/>
  <c r="P79" i="7" s="1"/>
  <c r="M79" i="7"/>
  <c r="N79" i="7" s="1"/>
  <c r="K79" i="7"/>
  <c r="L79" i="7" s="1"/>
  <c r="V78" i="7"/>
  <c r="W78" i="7" s="1"/>
  <c r="T78" i="7"/>
  <c r="U78" i="7" s="1"/>
  <c r="R78" i="7"/>
  <c r="S78" i="7" s="1"/>
  <c r="O78" i="7"/>
  <c r="P78" i="7" s="1"/>
  <c r="M78" i="7"/>
  <c r="N78" i="7" s="1"/>
  <c r="K78" i="7"/>
  <c r="L78" i="7" s="1"/>
  <c r="V77" i="7"/>
  <c r="W77" i="7" s="1"/>
  <c r="T77" i="7"/>
  <c r="U77" i="7" s="1"/>
  <c r="R77" i="7"/>
  <c r="S77" i="7" s="1"/>
  <c r="O77" i="7"/>
  <c r="P77" i="7" s="1"/>
  <c r="M77" i="7"/>
  <c r="N77" i="7" s="1"/>
  <c r="K77" i="7"/>
  <c r="L77" i="7" s="1"/>
  <c r="V70" i="7"/>
  <c r="W70" i="7" s="1"/>
  <c r="T70" i="7"/>
  <c r="U70" i="7" s="1"/>
  <c r="R70" i="7"/>
  <c r="S70" i="7" s="1"/>
  <c r="O70" i="7"/>
  <c r="P70" i="7" s="1"/>
  <c r="M70" i="7"/>
  <c r="N70" i="7" s="1"/>
  <c r="K70" i="7"/>
  <c r="L70" i="7" s="1"/>
  <c r="V69" i="7"/>
  <c r="W69" i="7" s="1"/>
  <c r="T69" i="7"/>
  <c r="U69" i="7" s="1"/>
  <c r="R69" i="7"/>
  <c r="S69" i="7" s="1"/>
  <c r="O69" i="7"/>
  <c r="P69" i="7" s="1"/>
  <c r="M69" i="7"/>
  <c r="N69" i="7" s="1"/>
  <c r="K69" i="7"/>
  <c r="L69" i="7" s="1"/>
  <c r="V68" i="7"/>
  <c r="W68" i="7" s="1"/>
  <c r="T68" i="7"/>
  <c r="U68" i="7" s="1"/>
  <c r="R68" i="7"/>
  <c r="S68" i="7" s="1"/>
  <c r="O68" i="7"/>
  <c r="P68" i="7" s="1"/>
  <c r="M68" i="7"/>
  <c r="N68" i="7" s="1"/>
  <c r="K68" i="7"/>
  <c r="L68" i="7" s="1"/>
  <c r="V67" i="7"/>
  <c r="W67" i="7" s="1"/>
  <c r="T67" i="7"/>
  <c r="U67" i="7" s="1"/>
  <c r="R67" i="7"/>
  <c r="S67" i="7" s="1"/>
  <c r="O67" i="7"/>
  <c r="P67" i="7" s="1"/>
  <c r="M67" i="7"/>
  <c r="N67" i="7" s="1"/>
  <c r="K67" i="7"/>
  <c r="L67" i="7" s="1"/>
  <c r="V66" i="7"/>
  <c r="W66" i="7" s="1"/>
  <c r="T66" i="7"/>
  <c r="U66" i="7" s="1"/>
  <c r="R66" i="7"/>
  <c r="S66" i="7" s="1"/>
  <c r="O66" i="7"/>
  <c r="P66" i="7" s="1"/>
  <c r="M66" i="7"/>
  <c r="N66" i="7" s="1"/>
  <c r="K66" i="7"/>
  <c r="L66" i="7" s="1"/>
  <c r="V65" i="7"/>
  <c r="W65" i="7" s="1"/>
  <c r="T65" i="7"/>
  <c r="U65" i="7" s="1"/>
  <c r="R65" i="7"/>
  <c r="S65" i="7" s="1"/>
  <c r="O65" i="7"/>
  <c r="P65" i="7" s="1"/>
  <c r="M65" i="7"/>
  <c r="N65" i="7" s="1"/>
  <c r="K65" i="7"/>
  <c r="L65" i="7" s="1"/>
  <c r="V64" i="7"/>
  <c r="W64" i="7" s="1"/>
  <c r="T64" i="7"/>
  <c r="U64" i="7" s="1"/>
  <c r="R64" i="7"/>
  <c r="S64" i="7" s="1"/>
  <c r="O64" i="7"/>
  <c r="P64" i="7" s="1"/>
  <c r="M64" i="7"/>
  <c r="N64" i="7" s="1"/>
  <c r="K64" i="7"/>
  <c r="L64" i="7" s="1"/>
  <c r="V63" i="7"/>
  <c r="W63" i="7" s="1"/>
  <c r="T63" i="7"/>
  <c r="U63" i="7" s="1"/>
  <c r="R63" i="7"/>
  <c r="S63" i="7" s="1"/>
  <c r="O63" i="7"/>
  <c r="P63" i="7" s="1"/>
  <c r="M63" i="7"/>
  <c r="N63" i="7" s="1"/>
  <c r="K63" i="7"/>
  <c r="L63" i="7" s="1"/>
  <c r="V62" i="7"/>
  <c r="W62" i="7" s="1"/>
  <c r="T62" i="7"/>
  <c r="U62" i="7" s="1"/>
  <c r="R62" i="7"/>
  <c r="S62" i="7" s="1"/>
  <c r="O62" i="7"/>
  <c r="P62" i="7" s="1"/>
  <c r="M62" i="7"/>
  <c r="N62" i="7" s="1"/>
  <c r="K62" i="7"/>
  <c r="L62" i="7" s="1"/>
  <c r="V61" i="7"/>
  <c r="W61" i="7" s="1"/>
  <c r="T61" i="7"/>
  <c r="U61" i="7" s="1"/>
  <c r="R61" i="7"/>
  <c r="S61" i="7" s="1"/>
  <c r="O61" i="7"/>
  <c r="P61" i="7" s="1"/>
  <c r="M61" i="7"/>
  <c r="N61" i="7" s="1"/>
  <c r="K61" i="7"/>
  <c r="L61" i="7" s="1"/>
  <c r="V60" i="7"/>
  <c r="W60" i="7" s="1"/>
  <c r="T60" i="7"/>
  <c r="U60" i="7" s="1"/>
  <c r="R60" i="7"/>
  <c r="S60" i="7" s="1"/>
  <c r="P60" i="7"/>
  <c r="M60" i="7"/>
  <c r="N60" i="7" s="1"/>
  <c r="K60" i="7"/>
  <c r="L60" i="7" s="1"/>
  <c r="V53" i="7"/>
  <c r="W53" i="7" s="1"/>
  <c r="T53" i="7"/>
  <c r="U53" i="7" s="1"/>
  <c r="R53" i="7"/>
  <c r="S53" i="7" s="1"/>
  <c r="O53" i="7"/>
  <c r="P53" i="7" s="1"/>
  <c r="M53" i="7"/>
  <c r="N53" i="7" s="1"/>
  <c r="K53" i="7"/>
  <c r="L53" i="7" s="1"/>
  <c r="V52" i="7"/>
  <c r="W52" i="7" s="1"/>
  <c r="T52" i="7"/>
  <c r="U52" i="7" s="1"/>
  <c r="R52" i="7"/>
  <c r="S52" i="7" s="1"/>
  <c r="O52" i="7"/>
  <c r="P52" i="7" s="1"/>
  <c r="M52" i="7"/>
  <c r="N52" i="7" s="1"/>
  <c r="K52" i="7"/>
  <c r="L52" i="7" s="1"/>
  <c r="V51" i="7"/>
  <c r="W51" i="7" s="1"/>
  <c r="T51" i="7"/>
  <c r="U51" i="7" s="1"/>
  <c r="R51" i="7"/>
  <c r="S51" i="7" s="1"/>
  <c r="O51" i="7"/>
  <c r="P51" i="7" s="1"/>
  <c r="M51" i="7"/>
  <c r="N51" i="7" s="1"/>
  <c r="K51" i="7"/>
  <c r="L51" i="7" s="1"/>
  <c r="V50" i="7"/>
  <c r="W50" i="7" s="1"/>
  <c r="T50" i="7"/>
  <c r="U50" i="7" s="1"/>
  <c r="R50" i="7"/>
  <c r="S50" i="7" s="1"/>
  <c r="O50" i="7"/>
  <c r="P50" i="7" s="1"/>
  <c r="M50" i="7"/>
  <c r="N50" i="7" s="1"/>
  <c r="K50" i="7"/>
  <c r="L50" i="7" s="1"/>
  <c r="V49" i="7"/>
  <c r="W49" i="7" s="1"/>
  <c r="T49" i="7"/>
  <c r="U49" i="7" s="1"/>
  <c r="R49" i="7"/>
  <c r="S49" i="7" s="1"/>
  <c r="O49" i="7"/>
  <c r="P49" i="7" s="1"/>
  <c r="M49" i="7"/>
  <c r="N49" i="7" s="1"/>
  <c r="K49" i="7"/>
  <c r="L49" i="7" s="1"/>
  <c r="V48" i="7"/>
  <c r="W48" i="7" s="1"/>
  <c r="T48" i="7"/>
  <c r="U48" i="7" s="1"/>
  <c r="R48" i="7"/>
  <c r="S48" i="7" s="1"/>
  <c r="O48" i="7"/>
  <c r="P48" i="7" s="1"/>
  <c r="M48" i="7"/>
  <c r="N48" i="7" s="1"/>
  <c r="K48" i="7"/>
  <c r="L48" i="7" s="1"/>
  <c r="V47" i="7"/>
  <c r="W47" i="7" s="1"/>
  <c r="T47" i="7"/>
  <c r="U47" i="7" s="1"/>
  <c r="R47" i="7"/>
  <c r="S47" i="7" s="1"/>
  <c r="O47" i="7"/>
  <c r="P47" i="7" s="1"/>
  <c r="M47" i="7"/>
  <c r="N47" i="7" s="1"/>
  <c r="K47" i="7"/>
  <c r="L47" i="7" s="1"/>
  <c r="V46" i="7"/>
  <c r="W46" i="7" s="1"/>
  <c r="T46" i="7"/>
  <c r="U46" i="7" s="1"/>
  <c r="R46" i="7"/>
  <c r="S46" i="7" s="1"/>
  <c r="O46" i="7"/>
  <c r="P46" i="7" s="1"/>
  <c r="M46" i="7"/>
  <c r="N46" i="7" s="1"/>
  <c r="K46" i="7"/>
  <c r="L46" i="7" s="1"/>
  <c r="V45" i="7"/>
  <c r="W45" i="7" s="1"/>
  <c r="T45" i="7"/>
  <c r="U45" i="7" s="1"/>
  <c r="R45" i="7"/>
  <c r="S45" i="7" s="1"/>
  <c r="O45" i="7"/>
  <c r="P45" i="7" s="1"/>
  <c r="M45" i="7"/>
  <c r="N45" i="7" s="1"/>
  <c r="K45" i="7"/>
  <c r="L45" i="7" s="1"/>
  <c r="V44" i="7"/>
  <c r="W44" i="7" s="1"/>
  <c r="T44" i="7"/>
  <c r="U44" i="7" s="1"/>
  <c r="R44" i="7"/>
  <c r="S44" i="7" s="1"/>
  <c r="O44" i="7"/>
  <c r="P44" i="7" s="1"/>
  <c r="M44" i="7"/>
  <c r="N44" i="7" s="1"/>
  <c r="K44" i="7"/>
  <c r="L44" i="7" s="1"/>
  <c r="V43" i="7"/>
  <c r="W43" i="7" s="1"/>
  <c r="T43" i="7"/>
  <c r="U43" i="7" s="1"/>
  <c r="R43" i="7"/>
  <c r="S43" i="7" s="1"/>
  <c r="O43" i="7"/>
  <c r="P43" i="7" s="1"/>
  <c r="M43" i="7"/>
  <c r="N43" i="7" s="1"/>
  <c r="K43" i="7"/>
  <c r="L43" i="7" s="1"/>
  <c r="V42" i="7"/>
  <c r="W42" i="7" s="1"/>
  <c r="T42" i="7"/>
  <c r="U42" i="7" s="1"/>
  <c r="R42" i="7"/>
  <c r="S42" i="7" s="1"/>
  <c r="O42" i="7"/>
  <c r="P42" i="7" s="1"/>
  <c r="M42" i="7"/>
  <c r="N42" i="7" s="1"/>
  <c r="K42" i="7"/>
  <c r="L42" i="7" s="1"/>
  <c r="V41" i="7"/>
  <c r="W41" i="7" s="1"/>
  <c r="T41" i="7"/>
  <c r="U41" i="7" s="1"/>
  <c r="R41" i="7"/>
  <c r="S41" i="7" s="1"/>
  <c r="O41" i="7"/>
  <c r="P41" i="7" s="1"/>
  <c r="M41" i="7"/>
  <c r="N41" i="7" s="1"/>
  <c r="K41" i="7"/>
  <c r="L41" i="7" s="1"/>
  <c r="V40" i="7"/>
  <c r="W40" i="7" s="1"/>
  <c r="T40" i="7"/>
  <c r="U40" i="7" s="1"/>
  <c r="R40" i="7"/>
  <c r="S40" i="7" s="1"/>
  <c r="O40" i="7"/>
  <c r="P40" i="7" s="1"/>
  <c r="M40" i="7"/>
  <c r="N40" i="7" s="1"/>
  <c r="K40" i="7"/>
  <c r="L40" i="7" s="1"/>
  <c r="V33" i="7"/>
  <c r="W33" i="7" s="1"/>
  <c r="T33" i="7"/>
  <c r="U33" i="7" s="1"/>
  <c r="R33" i="7"/>
  <c r="S33" i="7" s="1"/>
  <c r="O33" i="7"/>
  <c r="P33" i="7" s="1"/>
  <c r="M33" i="7"/>
  <c r="N33" i="7" s="1"/>
  <c r="K33" i="7"/>
  <c r="L33" i="7" s="1"/>
  <c r="V32" i="7"/>
  <c r="W32" i="7" s="1"/>
  <c r="T32" i="7"/>
  <c r="U32" i="7" s="1"/>
  <c r="R32" i="7"/>
  <c r="S32" i="7" s="1"/>
  <c r="O32" i="7"/>
  <c r="P32" i="7" s="1"/>
  <c r="M32" i="7"/>
  <c r="N32" i="7" s="1"/>
  <c r="K32" i="7"/>
  <c r="L32" i="7" s="1"/>
  <c r="V31" i="7"/>
  <c r="W31" i="7" s="1"/>
  <c r="T31" i="7"/>
  <c r="U31" i="7" s="1"/>
  <c r="R31" i="7"/>
  <c r="S31" i="7" s="1"/>
  <c r="O31" i="7"/>
  <c r="P31" i="7" s="1"/>
  <c r="M31" i="7"/>
  <c r="N31" i="7" s="1"/>
  <c r="K31" i="7"/>
  <c r="L31" i="7" s="1"/>
  <c r="V30" i="7"/>
  <c r="W30" i="7" s="1"/>
  <c r="T30" i="7"/>
  <c r="U30" i="7" s="1"/>
  <c r="R30" i="7"/>
  <c r="S30" i="7" s="1"/>
  <c r="O30" i="7"/>
  <c r="P30" i="7" s="1"/>
  <c r="M30" i="7"/>
  <c r="N30" i="7" s="1"/>
  <c r="K30" i="7"/>
  <c r="L30" i="7" s="1"/>
  <c r="V29" i="7"/>
  <c r="W29" i="7" s="1"/>
  <c r="T29" i="7"/>
  <c r="U29" i="7" s="1"/>
  <c r="R29" i="7"/>
  <c r="S29" i="7" s="1"/>
  <c r="O29" i="7"/>
  <c r="P29" i="7" s="1"/>
  <c r="M29" i="7"/>
  <c r="N29" i="7" s="1"/>
  <c r="K29" i="7"/>
  <c r="L29" i="7" s="1"/>
  <c r="V28" i="7"/>
  <c r="W28" i="7" s="1"/>
  <c r="T28" i="7"/>
  <c r="U28" i="7" s="1"/>
  <c r="R28" i="7"/>
  <c r="S28" i="7" s="1"/>
  <c r="O28" i="7"/>
  <c r="P28" i="7" s="1"/>
  <c r="M28" i="7"/>
  <c r="N28" i="7" s="1"/>
  <c r="K28" i="7"/>
  <c r="L28" i="7" s="1"/>
  <c r="V27" i="7"/>
  <c r="W27" i="7" s="1"/>
  <c r="T27" i="7"/>
  <c r="U27" i="7" s="1"/>
  <c r="R27" i="7"/>
  <c r="S27" i="7" s="1"/>
  <c r="O27" i="7"/>
  <c r="P27" i="7" s="1"/>
  <c r="M27" i="7"/>
  <c r="N27" i="7" s="1"/>
  <c r="K27" i="7"/>
  <c r="L27" i="7" s="1"/>
  <c r="V26" i="7"/>
  <c r="W26" i="7" s="1"/>
  <c r="T26" i="7"/>
  <c r="U26" i="7" s="1"/>
  <c r="R26" i="7"/>
  <c r="S26" i="7" s="1"/>
  <c r="O26" i="7"/>
  <c r="P26" i="7" s="1"/>
  <c r="M26" i="7"/>
  <c r="N26" i="7" s="1"/>
  <c r="K26" i="7"/>
  <c r="L26" i="7" s="1"/>
  <c r="W25" i="7"/>
  <c r="T25" i="7"/>
  <c r="U25" i="7" s="1"/>
  <c r="R25" i="7"/>
  <c r="S25" i="7" s="1"/>
  <c r="P25" i="7"/>
  <c r="M25" i="7"/>
  <c r="N25" i="7" s="1"/>
  <c r="K25" i="7"/>
  <c r="L25" i="7" s="1"/>
  <c r="V18" i="7"/>
  <c r="W18" i="7" s="1"/>
  <c r="T18" i="7"/>
  <c r="U18" i="7" s="1"/>
  <c r="R18" i="7"/>
  <c r="S18" i="7" s="1"/>
  <c r="O18" i="7"/>
  <c r="P18" i="7" s="1"/>
  <c r="M18" i="7"/>
  <c r="N18" i="7" s="1"/>
  <c r="K18" i="7"/>
  <c r="L18" i="7" s="1"/>
  <c r="V17" i="7"/>
  <c r="W17" i="7" s="1"/>
  <c r="T17" i="7"/>
  <c r="U17" i="7" s="1"/>
  <c r="R17" i="7"/>
  <c r="S17" i="7" s="1"/>
  <c r="O17" i="7"/>
  <c r="P17" i="7" s="1"/>
  <c r="M17" i="7"/>
  <c r="N17" i="7" s="1"/>
  <c r="K17" i="7"/>
  <c r="L17" i="7" s="1"/>
  <c r="V16" i="7"/>
  <c r="W16" i="7" s="1"/>
  <c r="T16" i="7"/>
  <c r="U16" i="7" s="1"/>
  <c r="R16" i="7"/>
  <c r="S16" i="7" s="1"/>
  <c r="O16" i="7"/>
  <c r="P16" i="7" s="1"/>
  <c r="M16" i="7"/>
  <c r="N16" i="7" s="1"/>
  <c r="K16" i="7"/>
  <c r="L16" i="7" s="1"/>
  <c r="V15" i="7"/>
  <c r="W15" i="7" s="1"/>
  <c r="T15" i="7"/>
  <c r="U15" i="7" s="1"/>
  <c r="R15" i="7"/>
  <c r="S15" i="7" s="1"/>
  <c r="O15" i="7"/>
  <c r="P15" i="7" s="1"/>
  <c r="M15" i="7"/>
  <c r="N15" i="7" s="1"/>
  <c r="K15" i="7"/>
  <c r="L15" i="7" s="1"/>
  <c r="V14" i="7"/>
  <c r="W14" i="7" s="1"/>
  <c r="T14" i="7"/>
  <c r="U14" i="7" s="1"/>
  <c r="R14" i="7"/>
  <c r="S14" i="7" s="1"/>
  <c r="O14" i="7"/>
  <c r="P14" i="7" s="1"/>
  <c r="M14" i="7"/>
  <c r="N14" i="7" s="1"/>
  <c r="K14" i="7"/>
  <c r="L14" i="7" s="1"/>
  <c r="W13" i="7"/>
  <c r="T13" i="7"/>
  <c r="U13" i="7" s="1"/>
  <c r="R13" i="7"/>
  <c r="S13" i="7" s="1"/>
  <c r="O13" i="7"/>
  <c r="P13" i="7" s="1"/>
  <c r="M13" i="7"/>
  <c r="N13" i="7" s="1"/>
  <c r="K13" i="7"/>
  <c r="L13" i="7" s="1"/>
  <c r="V12" i="7"/>
  <c r="W12" i="7" s="1"/>
  <c r="T12" i="7"/>
  <c r="U12" i="7" s="1"/>
  <c r="R12" i="7"/>
  <c r="S12" i="7" s="1"/>
  <c r="O12" i="7"/>
  <c r="P12" i="7" s="1"/>
  <c r="M12" i="7"/>
  <c r="N12" i="7" s="1"/>
  <c r="K12" i="7"/>
  <c r="L12" i="7" s="1"/>
  <c r="V11" i="7"/>
  <c r="W11" i="7" s="1"/>
  <c r="T11" i="7"/>
  <c r="U11" i="7" s="1"/>
  <c r="R11" i="7"/>
  <c r="S11" i="7" s="1"/>
  <c r="P11" i="7"/>
  <c r="L11" i="7"/>
  <c r="V10" i="7"/>
  <c r="W10" i="7" s="1"/>
  <c r="T10" i="7"/>
  <c r="U10" i="7" s="1"/>
  <c r="R10" i="7"/>
  <c r="S10" i="7" s="1"/>
  <c r="O10" i="7"/>
  <c r="P10" i="7" s="1"/>
  <c r="N10" i="7"/>
  <c r="K10" i="7"/>
  <c r="L10" i="7" s="1"/>
  <c r="V9" i="7"/>
  <c r="W9" i="7" s="1"/>
  <c r="T9" i="7"/>
  <c r="U9" i="7" s="1"/>
  <c r="R9" i="7"/>
  <c r="S9" i="7" s="1"/>
  <c r="N9" i="7"/>
  <c r="L9" i="7"/>
  <c r="M272" i="3"/>
  <c r="M126" i="4" s="1"/>
  <c r="M267" i="3"/>
  <c r="M125" i="4" s="1"/>
  <c r="M264" i="3"/>
  <c r="M124" i="4" s="1"/>
  <c r="M260" i="3"/>
  <c r="M120" i="4" s="1"/>
  <c r="M257" i="3"/>
  <c r="M119" i="4" s="1"/>
  <c r="M239" i="3"/>
  <c r="M110" i="4" s="1"/>
  <c r="M234" i="3"/>
  <c r="M109" i="4" s="1"/>
  <c r="M231" i="3"/>
  <c r="M108" i="4" s="1"/>
  <c r="M227" i="3"/>
  <c r="M104" i="4" s="1"/>
  <c r="M224" i="3"/>
  <c r="M103" i="4" s="1"/>
  <c r="M206" i="3"/>
  <c r="M94" i="4" s="1"/>
  <c r="M200" i="3"/>
  <c r="M93" i="4" s="1"/>
  <c r="M197" i="3"/>
  <c r="M92" i="4" s="1"/>
  <c r="M193" i="3"/>
  <c r="M88" i="4" s="1"/>
  <c r="M190" i="3"/>
  <c r="M87" i="4" s="1"/>
  <c r="M172" i="3"/>
  <c r="M78" i="4" s="1"/>
  <c r="M166" i="3"/>
  <c r="M77" i="4" s="1"/>
  <c r="M163" i="3"/>
  <c r="M76" i="4" s="1"/>
  <c r="M159" i="3"/>
  <c r="M72" i="4" s="1"/>
  <c r="M156" i="3"/>
  <c r="M71" i="4" s="1"/>
  <c r="M138" i="3"/>
  <c r="M62" i="4" s="1"/>
  <c r="M132" i="3"/>
  <c r="M61" i="4" s="1"/>
  <c r="M129" i="3"/>
  <c r="M60" i="4" s="1"/>
  <c r="M125" i="3"/>
  <c r="M56" i="4" s="1"/>
  <c r="M121" i="3"/>
  <c r="M55" i="4" s="1"/>
  <c r="M99" i="3"/>
  <c r="M46" i="4" s="1"/>
  <c r="M92" i="3"/>
  <c r="M45" i="4" s="1"/>
  <c r="M89" i="3"/>
  <c r="M44" i="4" s="1"/>
  <c r="M85" i="3"/>
  <c r="M39" i="4" s="1"/>
  <c r="M82" i="3"/>
  <c r="M38" i="4" s="1"/>
  <c r="M68" i="3"/>
  <c r="M24" i="4" s="1"/>
  <c r="M32" i="4" s="1"/>
  <c r="M48" i="3"/>
  <c r="M39" i="3"/>
  <c r="M18" i="4" s="1"/>
  <c r="M35" i="3"/>
  <c r="M17" i="4" s="1"/>
  <c r="M24" i="3"/>
  <c r="M13" i="3"/>
  <c r="M11" i="4" s="1"/>
  <c r="M8" i="3"/>
  <c r="M10" i="4" s="1"/>
  <c r="M5" i="3"/>
  <c r="M9" i="4" s="1"/>
  <c r="I9" i="6"/>
  <c r="J9" i="6"/>
  <c r="K9" i="6"/>
  <c r="L9" i="6"/>
  <c r="M9" i="6"/>
  <c r="N9" i="6"/>
  <c r="O9" i="6"/>
  <c r="P9" i="6"/>
  <c r="Q9" i="6"/>
  <c r="R9" i="6"/>
  <c r="S9" i="6"/>
  <c r="T9" i="6"/>
  <c r="U9" i="6"/>
  <c r="U8" i="6"/>
  <c r="T8" i="6"/>
  <c r="S8" i="6"/>
  <c r="R8" i="6"/>
  <c r="Q8" i="6"/>
  <c r="P8" i="6"/>
  <c r="O8" i="6"/>
  <c r="N8" i="6"/>
  <c r="M8" i="6"/>
  <c r="L8" i="6"/>
  <c r="K8" i="6"/>
  <c r="J8" i="6"/>
  <c r="U16" i="6"/>
  <c r="T16" i="6"/>
  <c r="S16" i="6"/>
  <c r="R16" i="6"/>
  <c r="Q16" i="6"/>
  <c r="P16" i="6"/>
  <c r="O16" i="6"/>
  <c r="N16" i="6"/>
  <c r="M16" i="6"/>
  <c r="L16" i="6"/>
  <c r="K16" i="6"/>
  <c r="U36" i="6"/>
  <c r="T36" i="6"/>
  <c r="T38" i="6" s="1"/>
  <c r="S36" i="6"/>
  <c r="R36" i="6"/>
  <c r="Q36" i="6"/>
  <c r="P36" i="6"/>
  <c r="O36" i="6"/>
  <c r="N36" i="6"/>
  <c r="M36" i="6"/>
  <c r="L36" i="6"/>
  <c r="L38" i="6" s="1"/>
  <c r="K36" i="6"/>
  <c r="J36" i="6"/>
  <c r="I36" i="6"/>
  <c r="U133" i="6"/>
  <c r="U134" i="6" s="1"/>
  <c r="T133" i="6"/>
  <c r="T134" i="6" s="1"/>
  <c r="S133" i="6"/>
  <c r="S134" i="6" s="1"/>
  <c r="R133" i="6"/>
  <c r="R134" i="6" s="1"/>
  <c r="Q133" i="6"/>
  <c r="Q134" i="6" s="1"/>
  <c r="P133" i="6"/>
  <c r="P134" i="6" s="1"/>
  <c r="O133" i="6"/>
  <c r="O134" i="6" s="1"/>
  <c r="N133" i="6"/>
  <c r="N134" i="6" s="1"/>
  <c r="M133" i="6"/>
  <c r="M134" i="6" s="1"/>
  <c r="L133" i="6"/>
  <c r="L134" i="6" s="1"/>
  <c r="K133" i="6"/>
  <c r="K134" i="6" s="1"/>
  <c r="J133" i="6"/>
  <c r="J134" i="6" s="1"/>
  <c r="I133" i="6"/>
  <c r="I134" i="6" s="1"/>
  <c r="H134" i="6"/>
  <c r="G134" i="6"/>
  <c r="U115" i="6"/>
  <c r="U116" i="6" s="1"/>
  <c r="T115" i="6"/>
  <c r="T116" i="6" s="1"/>
  <c r="S115" i="6"/>
  <c r="S116" i="6" s="1"/>
  <c r="R115" i="6"/>
  <c r="R116" i="6" s="1"/>
  <c r="Q115" i="6"/>
  <c r="Q116" i="6" s="1"/>
  <c r="P115" i="6"/>
  <c r="P116" i="6" s="1"/>
  <c r="O115" i="6"/>
  <c r="O116" i="6" s="1"/>
  <c r="N115" i="6"/>
  <c r="N116" i="6" s="1"/>
  <c r="M115" i="6"/>
  <c r="M116" i="6" s="1"/>
  <c r="L115" i="6"/>
  <c r="L116" i="6" s="1"/>
  <c r="K115" i="6"/>
  <c r="K116" i="6" s="1"/>
  <c r="J115" i="6"/>
  <c r="J116" i="6" s="1"/>
  <c r="I115" i="6"/>
  <c r="I116" i="6" s="1"/>
  <c r="H116" i="6"/>
  <c r="G116" i="6"/>
  <c r="U97" i="6"/>
  <c r="U98" i="6" s="1"/>
  <c r="T97" i="6"/>
  <c r="T98" i="6" s="1"/>
  <c r="S97" i="6"/>
  <c r="S98" i="6" s="1"/>
  <c r="R97" i="6"/>
  <c r="R98" i="6" s="1"/>
  <c r="Q97" i="6"/>
  <c r="Q98" i="6" s="1"/>
  <c r="P97" i="6"/>
  <c r="P98" i="6" s="1"/>
  <c r="O97" i="6"/>
  <c r="O98" i="6" s="1"/>
  <c r="N97" i="6"/>
  <c r="N98" i="6" s="1"/>
  <c r="M97" i="6"/>
  <c r="M98" i="6" s="1"/>
  <c r="L97" i="6"/>
  <c r="L98" i="6" s="1"/>
  <c r="K97" i="6"/>
  <c r="K98" i="6" s="1"/>
  <c r="J97" i="6"/>
  <c r="J98" i="6" s="1"/>
  <c r="I97" i="6"/>
  <c r="I98" i="6" s="1"/>
  <c r="G98" i="6"/>
  <c r="U88" i="6"/>
  <c r="T88" i="6"/>
  <c r="S88" i="6"/>
  <c r="R88" i="6"/>
  <c r="Q88" i="6"/>
  <c r="P88" i="6"/>
  <c r="O88" i="6"/>
  <c r="N88" i="6"/>
  <c r="M88" i="6"/>
  <c r="L88" i="6"/>
  <c r="K88" i="6"/>
  <c r="J88" i="6"/>
  <c r="I88" i="6"/>
  <c r="U79" i="6"/>
  <c r="U80" i="6" s="1"/>
  <c r="T79" i="6"/>
  <c r="T80" i="6" s="1"/>
  <c r="S79" i="6"/>
  <c r="S80" i="6" s="1"/>
  <c r="R79" i="6"/>
  <c r="R80" i="6" s="1"/>
  <c r="Q79" i="6"/>
  <c r="Q80" i="6" s="1"/>
  <c r="P79" i="6"/>
  <c r="P80" i="6" s="1"/>
  <c r="O79" i="6"/>
  <c r="O80" i="6" s="1"/>
  <c r="N79" i="6"/>
  <c r="N80" i="6" s="1"/>
  <c r="M79" i="6"/>
  <c r="M80" i="6" s="1"/>
  <c r="L79" i="6"/>
  <c r="L80" i="6" s="1"/>
  <c r="K79" i="6"/>
  <c r="K80" i="6" s="1"/>
  <c r="J79" i="6"/>
  <c r="J80" i="6" s="1"/>
  <c r="I79" i="6"/>
  <c r="I80" i="6" s="1"/>
  <c r="H80" i="6"/>
  <c r="G80" i="6"/>
  <c r="U70" i="6"/>
  <c r="T70" i="6"/>
  <c r="S70" i="6"/>
  <c r="R70" i="6"/>
  <c r="Q70" i="6"/>
  <c r="P70" i="6"/>
  <c r="O70" i="6"/>
  <c r="N70" i="6"/>
  <c r="M70" i="6"/>
  <c r="L70" i="6"/>
  <c r="K70" i="6"/>
  <c r="J70" i="6"/>
  <c r="I70" i="6"/>
  <c r="G62" i="6"/>
  <c r="U52" i="6"/>
  <c r="T52" i="6"/>
  <c r="S52" i="6"/>
  <c r="R52" i="6"/>
  <c r="Q52" i="6"/>
  <c r="P52" i="6"/>
  <c r="O52" i="6"/>
  <c r="N52" i="6"/>
  <c r="M52" i="6"/>
  <c r="L52" i="6"/>
  <c r="K52" i="6"/>
  <c r="J52" i="6"/>
  <c r="I52" i="6"/>
  <c r="F60" i="5"/>
  <c r="F39" i="5"/>
  <c r="K23" i="20" l="1"/>
  <c r="R23" i="20"/>
  <c r="N23" i="20"/>
  <c r="J23" i="20"/>
  <c r="I23" i="20"/>
  <c r="Q23" i="20"/>
  <c r="P23" i="20"/>
  <c r="M23" i="20"/>
  <c r="T23" i="20"/>
  <c r="S23" i="20"/>
  <c r="L23" i="20"/>
  <c r="K12" i="20"/>
  <c r="J12" i="20"/>
  <c r="I12" i="20"/>
  <c r="M16" i="4"/>
  <c r="G15" i="6"/>
  <c r="M19" i="4"/>
  <c r="G18" i="6"/>
  <c r="P19" i="7"/>
  <c r="P21" i="7" s="1"/>
  <c r="N38" i="20"/>
  <c r="S30" i="4"/>
  <c r="R120" i="4" s="1"/>
  <c r="S28" i="4"/>
  <c r="R88" i="4" s="1"/>
  <c r="S29" i="4"/>
  <c r="R104" i="4" s="1"/>
  <c r="R72" i="4"/>
  <c r="S66" i="3"/>
  <c r="Q66" i="3"/>
  <c r="T66" i="3"/>
  <c r="U66" i="3"/>
  <c r="M160" i="3"/>
  <c r="M73" i="4" s="1"/>
  <c r="M261" i="3"/>
  <c r="M121" i="4" s="1"/>
  <c r="P66" i="3"/>
  <c r="O66" i="3"/>
  <c r="M21" i="3"/>
  <c r="M12" i="4" s="1"/>
  <c r="N66" i="3"/>
  <c r="G54" i="6"/>
  <c r="R38" i="6"/>
  <c r="J38" i="6"/>
  <c r="P38" i="6"/>
  <c r="G72" i="6"/>
  <c r="G90" i="6"/>
  <c r="Q38" i="6"/>
  <c r="H38" i="6"/>
  <c r="I38" i="6"/>
  <c r="U38" i="6"/>
  <c r="M38" i="6"/>
  <c r="S38" i="6"/>
  <c r="K38" i="6"/>
  <c r="G38" i="6"/>
  <c r="O38" i="6"/>
  <c r="U19" i="7"/>
  <c r="U20" i="7" s="1"/>
  <c r="N34" i="7"/>
  <c r="N88" i="7"/>
  <c r="N71" i="7"/>
  <c r="L54" i="7"/>
  <c r="P71" i="7"/>
  <c r="P73" i="7" s="1"/>
  <c r="U34" i="7"/>
  <c r="U54" i="7"/>
  <c r="L88" i="7"/>
  <c r="P34" i="7"/>
  <c r="W88" i="7"/>
  <c r="W89" i="7" s="1"/>
  <c r="S88" i="7"/>
  <c r="W19" i="7"/>
  <c r="P54" i="7"/>
  <c r="P56" i="7" s="1"/>
  <c r="L34" i="7"/>
  <c r="S54" i="7"/>
  <c r="L71" i="7"/>
  <c r="L19" i="7"/>
  <c r="W54" i="7"/>
  <c r="N19" i="7"/>
  <c r="S34" i="7"/>
  <c r="S71" i="7"/>
  <c r="U71" i="7"/>
  <c r="S19" i="7"/>
  <c r="W34" i="7"/>
  <c r="N54" i="7"/>
  <c r="P88" i="7"/>
  <c r="P90" i="7" s="1"/>
  <c r="W71" i="7"/>
  <c r="U88" i="7"/>
  <c r="M282" i="3"/>
  <c r="M127" i="4" s="1"/>
  <c r="M249" i="3"/>
  <c r="M111" i="4" s="1"/>
  <c r="M228" i="3"/>
  <c r="M105" i="4" s="1"/>
  <c r="M216" i="3"/>
  <c r="M95" i="4" s="1"/>
  <c r="M194" i="3"/>
  <c r="M89" i="4" s="1"/>
  <c r="M182" i="3"/>
  <c r="M79" i="4" s="1"/>
  <c r="M148" i="3"/>
  <c r="M63" i="4" s="1"/>
  <c r="M126" i="3"/>
  <c r="M57" i="4" s="1"/>
  <c r="M113" i="3"/>
  <c r="M47" i="4" s="1"/>
  <c r="M86" i="3"/>
  <c r="M40" i="4" s="1"/>
  <c r="M65" i="3"/>
  <c r="N38" i="6"/>
  <c r="G19" i="6"/>
  <c r="O15" i="8" s="1"/>
  <c r="O14" i="8"/>
  <c r="G20" i="1"/>
  <c r="G13" i="1"/>
  <c r="G25" i="1"/>
  <c r="G23" i="1"/>
  <c r="G22" i="1"/>
  <c r="G19" i="1"/>
  <c r="G17" i="1"/>
  <c r="G16" i="1"/>
  <c r="G14" i="1"/>
  <c r="G11" i="1"/>
  <c r="G10" i="1"/>
  <c r="G8" i="1"/>
  <c r="G7" i="1"/>
  <c r="G5" i="1"/>
  <c r="F74" i="5"/>
  <c r="F67" i="5"/>
  <c r="F53" i="5"/>
  <c r="F46" i="5"/>
  <c r="F32" i="5"/>
  <c r="F18" i="5"/>
  <c r="F11" i="5"/>
  <c r="C129" i="4"/>
  <c r="L123" i="4"/>
  <c r="K123" i="4"/>
  <c r="J123" i="4"/>
  <c r="I123" i="4"/>
  <c r="H123" i="4"/>
  <c r="G123" i="4"/>
  <c r="F123" i="4"/>
  <c r="E123" i="4"/>
  <c r="D123" i="4"/>
  <c r="C123" i="4"/>
  <c r="L118" i="4"/>
  <c r="K118" i="4"/>
  <c r="J118" i="4"/>
  <c r="I118" i="4"/>
  <c r="H118" i="4"/>
  <c r="G118" i="4"/>
  <c r="F118" i="4"/>
  <c r="E118" i="4"/>
  <c r="D118" i="4"/>
  <c r="C118" i="4"/>
  <c r="L117" i="4"/>
  <c r="K117" i="4"/>
  <c r="J117" i="4"/>
  <c r="I117" i="4"/>
  <c r="H117" i="4"/>
  <c r="G117" i="4"/>
  <c r="F117" i="4"/>
  <c r="E117" i="4"/>
  <c r="D117" i="4"/>
  <c r="C117" i="4"/>
  <c r="C113" i="4"/>
  <c r="L107" i="4"/>
  <c r="K107" i="4"/>
  <c r="J107" i="4"/>
  <c r="I107" i="4"/>
  <c r="H107" i="4"/>
  <c r="G107" i="4"/>
  <c r="F107" i="4"/>
  <c r="E107" i="4"/>
  <c r="D107" i="4"/>
  <c r="C107" i="4"/>
  <c r="L102" i="4"/>
  <c r="K102" i="4"/>
  <c r="J102" i="4"/>
  <c r="I102" i="4"/>
  <c r="H102" i="4"/>
  <c r="G102" i="4"/>
  <c r="F102" i="4"/>
  <c r="E102" i="4"/>
  <c r="D102" i="4"/>
  <c r="C102" i="4"/>
  <c r="L101" i="4"/>
  <c r="K101" i="4"/>
  <c r="J101" i="4"/>
  <c r="I101" i="4"/>
  <c r="H101" i="4"/>
  <c r="G101" i="4"/>
  <c r="F101" i="4"/>
  <c r="E101" i="4"/>
  <c r="D101" i="4"/>
  <c r="C101" i="4"/>
  <c r="C97" i="4"/>
  <c r="L91" i="4"/>
  <c r="K91" i="4"/>
  <c r="J91" i="4"/>
  <c r="I91" i="4"/>
  <c r="H91" i="4"/>
  <c r="G91" i="4"/>
  <c r="F91" i="4"/>
  <c r="E91" i="4"/>
  <c r="D91" i="4"/>
  <c r="C91" i="4"/>
  <c r="L86" i="4"/>
  <c r="K86" i="4"/>
  <c r="J86" i="4"/>
  <c r="I86" i="4"/>
  <c r="H86" i="4"/>
  <c r="G86" i="4"/>
  <c r="F86" i="4"/>
  <c r="E86" i="4"/>
  <c r="D86" i="4"/>
  <c r="C86" i="4"/>
  <c r="L85" i="4"/>
  <c r="K85" i="4"/>
  <c r="J85" i="4"/>
  <c r="I85" i="4"/>
  <c r="H85" i="4"/>
  <c r="G85" i="4"/>
  <c r="F85" i="4"/>
  <c r="E85" i="4"/>
  <c r="D85" i="4"/>
  <c r="C85" i="4"/>
  <c r="C81" i="4"/>
  <c r="L75" i="4"/>
  <c r="K75" i="4"/>
  <c r="J75" i="4"/>
  <c r="I75" i="4"/>
  <c r="H75" i="4"/>
  <c r="G75" i="4"/>
  <c r="F75" i="4"/>
  <c r="E75" i="4"/>
  <c r="D75" i="4"/>
  <c r="C75" i="4"/>
  <c r="L70" i="4"/>
  <c r="K70" i="4"/>
  <c r="J70" i="4"/>
  <c r="I70" i="4"/>
  <c r="H70" i="4"/>
  <c r="G70" i="4"/>
  <c r="F70" i="4"/>
  <c r="E70" i="4"/>
  <c r="D70" i="4"/>
  <c r="C70" i="4"/>
  <c r="L69" i="4"/>
  <c r="K69" i="4"/>
  <c r="J69" i="4"/>
  <c r="I69" i="4"/>
  <c r="H69" i="4"/>
  <c r="G69" i="4"/>
  <c r="F69" i="4"/>
  <c r="E69" i="4"/>
  <c r="D69" i="4"/>
  <c r="C69" i="4"/>
  <c r="C65" i="4"/>
  <c r="L59" i="4"/>
  <c r="K59" i="4"/>
  <c r="J59" i="4"/>
  <c r="I59" i="4"/>
  <c r="H59" i="4"/>
  <c r="G59" i="4"/>
  <c r="F59" i="4"/>
  <c r="E59" i="4"/>
  <c r="D59" i="4"/>
  <c r="C59" i="4"/>
  <c r="L54" i="4"/>
  <c r="K54" i="4"/>
  <c r="J54" i="4"/>
  <c r="I54" i="4"/>
  <c r="H54" i="4"/>
  <c r="G54" i="4"/>
  <c r="F54" i="4"/>
  <c r="E54" i="4"/>
  <c r="D54" i="4"/>
  <c r="C54" i="4"/>
  <c r="L53" i="4"/>
  <c r="K53" i="4"/>
  <c r="J53" i="4"/>
  <c r="I53" i="4"/>
  <c r="H53" i="4"/>
  <c r="G53" i="4"/>
  <c r="F53" i="4"/>
  <c r="E53" i="4"/>
  <c r="D53" i="4"/>
  <c r="C53" i="4"/>
  <c r="C49" i="4"/>
  <c r="L43" i="4"/>
  <c r="K43" i="4"/>
  <c r="J43" i="4"/>
  <c r="I43" i="4"/>
  <c r="H43" i="4"/>
  <c r="G43" i="4"/>
  <c r="F43" i="4"/>
  <c r="E43" i="4"/>
  <c r="D43" i="4"/>
  <c r="C43" i="4"/>
  <c r="L37" i="4"/>
  <c r="K37" i="4"/>
  <c r="J37" i="4"/>
  <c r="I37" i="4"/>
  <c r="H37" i="4"/>
  <c r="G37" i="4"/>
  <c r="F37" i="4"/>
  <c r="E37" i="4"/>
  <c r="D37" i="4"/>
  <c r="C37" i="4"/>
  <c r="L36" i="4"/>
  <c r="K36" i="4"/>
  <c r="J36" i="4"/>
  <c r="I36" i="4"/>
  <c r="H36" i="4"/>
  <c r="G36" i="4"/>
  <c r="F36" i="4"/>
  <c r="E36" i="4"/>
  <c r="D36" i="4"/>
  <c r="C36" i="4"/>
  <c r="L30" i="4"/>
  <c r="K30" i="4"/>
  <c r="J30" i="4"/>
  <c r="I30" i="4"/>
  <c r="H30" i="4"/>
  <c r="G30" i="4"/>
  <c r="F30" i="4"/>
  <c r="E30" i="4"/>
  <c r="D30" i="4"/>
  <c r="C30" i="4"/>
  <c r="L29" i="4"/>
  <c r="K29" i="4"/>
  <c r="J29" i="4"/>
  <c r="I29" i="4"/>
  <c r="H29" i="4"/>
  <c r="G29" i="4"/>
  <c r="F29" i="4"/>
  <c r="E29" i="4"/>
  <c r="D29" i="4"/>
  <c r="C29" i="4"/>
  <c r="L28" i="4"/>
  <c r="K28" i="4"/>
  <c r="J28" i="4"/>
  <c r="I28" i="4"/>
  <c r="H28" i="4"/>
  <c r="G28" i="4"/>
  <c r="F28" i="4"/>
  <c r="E28" i="4"/>
  <c r="D28" i="4"/>
  <c r="C28" i="4"/>
  <c r="L27" i="4"/>
  <c r="K27" i="4"/>
  <c r="J27" i="4"/>
  <c r="I27" i="4"/>
  <c r="H27" i="4"/>
  <c r="G27" i="4"/>
  <c r="F27" i="4"/>
  <c r="E27" i="4"/>
  <c r="D27" i="4"/>
  <c r="C27" i="4"/>
  <c r="L26" i="4"/>
  <c r="K26" i="4"/>
  <c r="J26" i="4"/>
  <c r="I26" i="4"/>
  <c r="H26" i="4"/>
  <c r="G26" i="4"/>
  <c r="F26" i="4"/>
  <c r="E26" i="4"/>
  <c r="D26" i="4"/>
  <c r="C26" i="4"/>
  <c r="L25" i="4"/>
  <c r="K25" i="4"/>
  <c r="J25" i="4"/>
  <c r="I25" i="4"/>
  <c r="H25" i="4"/>
  <c r="G25" i="4"/>
  <c r="F25" i="4"/>
  <c r="E25" i="4"/>
  <c r="D25" i="4"/>
  <c r="C25" i="4"/>
  <c r="E8" i="4"/>
  <c r="F8" i="4"/>
  <c r="G8" i="4"/>
  <c r="H8" i="4"/>
  <c r="I8" i="4"/>
  <c r="J8" i="4"/>
  <c r="K8" i="4"/>
  <c r="L8" i="4"/>
  <c r="D8" i="4"/>
  <c r="C8" i="4"/>
  <c r="D272" i="3"/>
  <c r="D126" i="4" s="1"/>
  <c r="E272" i="3"/>
  <c r="E126" i="4" s="1"/>
  <c r="F272" i="3"/>
  <c r="F126" i="4" s="1"/>
  <c r="G272" i="3"/>
  <c r="G126" i="4" s="1"/>
  <c r="H272" i="3"/>
  <c r="H126" i="4" s="1"/>
  <c r="I272" i="3"/>
  <c r="I126" i="4" s="1"/>
  <c r="J272" i="3"/>
  <c r="J126" i="4" s="1"/>
  <c r="K272" i="3"/>
  <c r="K126" i="4" s="1"/>
  <c r="L272" i="3"/>
  <c r="L126" i="4" s="1"/>
  <c r="C272" i="3"/>
  <c r="C126" i="4" s="1"/>
  <c r="D267" i="3"/>
  <c r="D125" i="4" s="1"/>
  <c r="E267" i="3"/>
  <c r="E125" i="4" s="1"/>
  <c r="F267" i="3"/>
  <c r="F125" i="4" s="1"/>
  <c r="G267" i="3"/>
  <c r="G125" i="4" s="1"/>
  <c r="H267" i="3"/>
  <c r="H125" i="4" s="1"/>
  <c r="I267" i="3"/>
  <c r="I125" i="4" s="1"/>
  <c r="J267" i="3"/>
  <c r="J125" i="4" s="1"/>
  <c r="K267" i="3"/>
  <c r="K125" i="4" s="1"/>
  <c r="L267" i="3"/>
  <c r="L125" i="4" s="1"/>
  <c r="C267" i="3"/>
  <c r="C125" i="4" s="1"/>
  <c r="D264" i="3"/>
  <c r="E264" i="3"/>
  <c r="F264" i="3"/>
  <c r="F124" i="4" s="1"/>
  <c r="G264" i="3"/>
  <c r="G124" i="4" s="1"/>
  <c r="H264" i="3"/>
  <c r="I264" i="3"/>
  <c r="J264" i="3"/>
  <c r="J124" i="4" s="1"/>
  <c r="K264" i="3"/>
  <c r="K124" i="4" s="1"/>
  <c r="L264" i="3"/>
  <c r="C264" i="3"/>
  <c r="C257" i="3"/>
  <c r="C239" i="3"/>
  <c r="C110" i="4" s="1"/>
  <c r="D239" i="3"/>
  <c r="D110" i="4" s="1"/>
  <c r="E239" i="3"/>
  <c r="E110" i="4" s="1"/>
  <c r="F239" i="3"/>
  <c r="F110" i="4" s="1"/>
  <c r="G239" i="3"/>
  <c r="G110" i="4" s="1"/>
  <c r="H239" i="3"/>
  <c r="H110" i="4" s="1"/>
  <c r="I239" i="3"/>
  <c r="I110" i="4" s="1"/>
  <c r="J239" i="3"/>
  <c r="J110" i="4" s="1"/>
  <c r="K239" i="3"/>
  <c r="K110" i="4" s="1"/>
  <c r="L239" i="3"/>
  <c r="L110" i="4" s="1"/>
  <c r="D234" i="3"/>
  <c r="D109" i="4" s="1"/>
  <c r="E234" i="3"/>
  <c r="E109" i="4" s="1"/>
  <c r="F234" i="3"/>
  <c r="F109" i="4" s="1"/>
  <c r="G234" i="3"/>
  <c r="G109" i="4" s="1"/>
  <c r="H234" i="3"/>
  <c r="H109" i="4" s="1"/>
  <c r="I234" i="3"/>
  <c r="I109" i="4" s="1"/>
  <c r="J234" i="3"/>
  <c r="J109" i="4" s="1"/>
  <c r="K234" i="3"/>
  <c r="K109" i="4" s="1"/>
  <c r="L234" i="3"/>
  <c r="L109" i="4" s="1"/>
  <c r="C234" i="3"/>
  <c r="C109" i="4" s="1"/>
  <c r="C231" i="3"/>
  <c r="D231" i="3"/>
  <c r="D108" i="4" s="1"/>
  <c r="E231" i="3"/>
  <c r="E108" i="4" s="1"/>
  <c r="F231" i="3"/>
  <c r="F108" i="4" s="1"/>
  <c r="G231" i="3"/>
  <c r="H231" i="3"/>
  <c r="I231" i="3"/>
  <c r="J231" i="3"/>
  <c r="J108" i="4" s="1"/>
  <c r="K231" i="3"/>
  <c r="K108" i="4" s="1"/>
  <c r="L231" i="3"/>
  <c r="L108" i="4" s="1"/>
  <c r="G206" i="3"/>
  <c r="G94" i="4" s="1"/>
  <c r="C206" i="3"/>
  <c r="C94" i="4" s="1"/>
  <c r="C200" i="3"/>
  <c r="C93" i="4" s="1"/>
  <c r="D206" i="3"/>
  <c r="D94" i="4" s="1"/>
  <c r="E206" i="3"/>
  <c r="E94" i="4" s="1"/>
  <c r="F206" i="3"/>
  <c r="F94" i="4" s="1"/>
  <c r="H206" i="3"/>
  <c r="H94" i="4" s="1"/>
  <c r="I206" i="3"/>
  <c r="I94" i="4" s="1"/>
  <c r="J206" i="3"/>
  <c r="J94" i="4" s="1"/>
  <c r="K206" i="3"/>
  <c r="K94" i="4" s="1"/>
  <c r="L206" i="3"/>
  <c r="L94" i="4" s="1"/>
  <c r="D200" i="3"/>
  <c r="D93" i="4" s="1"/>
  <c r="E200" i="3"/>
  <c r="E93" i="4" s="1"/>
  <c r="F200" i="3"/>
  <c r="F93" i="4" s="1"/>
  <c r="G200" i="3"/>
  <c r="G93" i="4" s="1"/>
  <c r="H200" i="3"/>
  <c r="H93" i="4" s="1"/>
  <c r="I200" i="3"/>
  <c r="I93" i="4" s="1"/>
  <c r="J200" i="3"/>
  <c r="J93" i="4" s="1"/>
  <c r="K200" i="3"/>
  <c r="K93" i="4" s="1"/>
  <c r="L200" i="3"/>
  <c r="L93" i="4" s="1"/>
  <c r="C78" i="4"/>
  <c r="C166" i="3"/>
  <c r="C77" i="4" s="1"/>
  <c r="D172" i="3"/>
  <c r="D78" i="4" s="1"/>
  <c r="E78" i="4"/>
  <c r="F172" i="3"/>
  <c r="F78" i="4" s="1"/>
  <c r="G172" i="3"/>
  <c r="G78" i="4" s="1"/>
  <c r="H172" i="3"/>
  <c r="H78" i="4" s="1"/>
  <c r="I172" i="3"/>
  <c r="I78" i="4" s="1"/>
  <c r="J172" i="3"/>
  <c r="J78" i="4" s="1"/>
  <c r="K172" i="3"/>
  <c r="K78" i="4" s="1"/>
  <c r="L172" i="3"/>
  <c r="L78" i="4" s="1"/>
  <c r="D163" i="3"/>
  <c r="D76" i="4" s="1"/>
  <c r="E163" i="3"/>
  <c r="E76" i="4" s="1"/>
  <c r="F163" i="3"/>
  <c r="F76" i="4" s="1"/>
  <c r="G163" i="3"/>
  <c r="G76" i="4" s="1"/>
  <c r="H163" i="3"/>
  <c r="H76" i="4" s="1"/>
  <c r="I163" i="3"/>
  <c r="I76" i="4" s="1"/>
  <c r="J163" i="3"/>
  <c r="J76" i="4" s="1"/>
  <c r="K163" i="3"/>
  <c r="K76" i="4" s="1"/>
  <c r="L163" i="3"/>
  <c r="L76" i="4" s="1"/>
  <c r="C163" i="3"/>
  <c r="C76" i="4" s="1"/>
  <c r="D166" i="3"/>
  <c r="D77" i="4" s="1"/>
  <c r="E166" i="3"/>
  <c r="E77" i="4" s="1"/>
  <c r="F166" i="3"/>
  <c r="F77" i="4" s="1"/>
  <c r="G166" i="3"/>
  <c r="G77" i="4" s="1"/>
  <c r="H166" i="3"/>
  <c r="H77" i="4" s="1"/>
  <c r="I166" i="3"/>
  <c r="I77" i="4" s="1"/>
  <c r="J166" i="3"/>
  <c r="J77" i="4" s="1"/>
  <c r="K166" i="3"/>
  <c r="K77" i="4" s="1"/>
  <c r="L166" i="3"/>
  <c r="L77" i="4" s="1"/>
  <c r="D62" i="4"/>
  <c r="C138" i="3"/>
  <c r="C62" i="4" s="1"/>
  <c r="E138" i="3"/>
  <c r="E62" i="4" s="1"/>
  <c r="F62" i="4"/>
  <c r="G62" i="4"/>
  <c r="H138" i="3"/>
  <c r="H62" i="4" s="1"/>
  <c r="I138" i="3"/>
  <c r="I62" i="4" s="1"/>
  <c r="J138" i="3"/>
  <c r="J62" i="4" s="1"/>
  <c r="K138" i="3"/>
  <c r="K62" i="4" s="1"/>
  <c r="L138" i="3"/>
  <c r="L62" i="4" s="1"/>
  <c r="D132" i="3"/>
  <c r="D61" i="4" s="1"/>
  <c r="E132" i="3"/>
  <c r="E61" i="4" s="1"/>
  <c r="F132" i="3"/>
  <c r="F61" i="4" s="1"/>
  <c r="G132" i="3"/>
  <c r="G61" i="4" s="1"/>
  <c r="H132" i="3"/>
  <c r="H61" i="4" s="1"/>
  <c r="I132" i="3"/>
  <c r="I61" i="4" s="1"/>
  <c r="J132" i="3"/>
  <c r="J61" i="4" s="1"/>
  <c r="K132" i="3"/>
  <c r="K61" i="4" s="1"/>
  <c r="L132" i="3"/>
  <c r="L61" i="4" s="1"/>
  <c r="C132" i="3"/>
  <c r="C61" i="4" s="1"/>
  <c r="D197" i="3"/>
  <c r="D92" i="4" s="1"/>
  <c r="E197" i="3"/>
  <c r="E92" i="4" s="1"/>
  <c r="F197" i="3"/>
  <c r="F92" i="4" s="1"/>
  <c r="G197" i="3"/>
  <c r="H197" i="3"/>
  <c r="H92" i="4" s="1"/>
  <c r="I197" i="3"/>
  <c r="J197" i="3"/>
  <c r="K197" i="3"/>
  <c r="K92" i="4" s="1"/>
  <c r="L197" i="3"/>
  <c r="L92" i="4" s="1"/>
  <c r="C197" i="3"/>
  <c r="C92" i="4" s="1"/>
  <c r="D129" i="3"/>
  <c r="D60" i="4" s="1"/>
  <c r="E129" i="3"/>
  <c r="E60" i="4" s="1"/>
  <c r="F129" i="3"/>
  <c r="F60" i="4" s="1"/>
  <c r="G129" i="3"/>
  <c r="G60" i="4" s="1"/>
  <c r="H129" i="3"/>
  <c r="H60" i="4" s="1"/>
  <c r="I129" i="3"/>
  <c r="I60" i="4" s="1"/>
  <c r="J129" i="3"/>
  <c r="J60" i="4" s="1"/>
  <c r="K129" i="3"/>
  <c r="K60" i="4" s="1"/>
  <c r="L129" i="3"/>
  <c r="L60" i="4" s="1"/>
  <c r="C129" i="3"/>
  <c r="C60" i="4" s="1"/>
  <c r="C156" i="3"/>
  <c r="C190" i="3"/>
  <c r="C224" i="3"/>
  <c r="C103" i="4" s="1"/>
  <c r="N103" i="4" s="1"/>
  <c r="D121" i="3"/>
  <c r="E121" i="3"/>
  <c r="F121" i="3"/>
  <c r="G121" i="3"/>
  <c r="H121" i="3"/>
  <c r="I121" i="3"/>
  <c r="J121" i="3"/>
  <c r="J55" i="4" s="1"/>
  <c r="K121" i="3"/>
  <c r="L121" i="3"/>
  <c r="C121" i="3"/>
  <c r="L257" i="3"/>
  <c r="K257" i="3"/>
  <c r="J257" i="3"/>
  <c r="I257" i="3"/>
  <c r="H257" i="3"/>
  <c r="G257" i="3"/>
  <c r="F257" i="3"/>
  <c r="E257" i="3"/>
  <c r="D257" i="3"/>
  <c r="L224" i="3"/>
  <c r="L103" i="4" s="1"/>
  <c r="K224" i="3"/>
  <c r="K103" i="4" s="1"/>
  <c r="J224" i="3"/>
  <c r="J103" i="4" s="1"/>
  <c r="I224" i="3"/>
  <c r="I103" i="4" s="1"/>
  <c r="H224" i="3"/>
  <c r="H103" i="4" s="1"/>
  <c r="G224" i="3"/>
  <c r="G103" i="4" s="1"/>
  <c r="F224" i="3"/>
  <c r="F103" i="4" s="1"/>
  <c r="E224" i="3"/>
  <c r="E103" i="4" s="1"/>
  <c r="D224" i="3"/>
  <c r="D103" i="4" s="1"/>
  <c r="L190" i="3"/>
  <c r="K190" i="3"/>
  <c r="J190" i="3"/>
  <c r="I190" i="3"/>
  <c r="H190" i="3"/>
  <c r="G190" i="3"/>
  <c r="F190" i="3"/>
  <c r="F87" i="4" s="1"/>
  <c r="E190" i="3"/>
  <c r="D190" i="3"/>
  <c r="D87" i="4" s="1"/>
  <c r="L156" i="3"/>
  <c r="L71" i="4" s="1"/>
  <c r="K156" i="3"/>
  <c r="J156" i="3"/>
  <c r="I156" i="3"/>
  <c r="H156" i="3"/>
  <c r="G156" i="3"/>
  <c r="F156" i="3"/>
  <c r="E156" i="3"/>
  <c r="D156" i="3"/>
  <c r="D71" i="4" s="1"/>
  <c r="D82" i="3"/>
  <c r="D38" i="4" s="1"/>
  <c r="E82" i="3"/>
  <c r="E38" i="4" s="1"/>
  <c r="F82" i="3"/>
  <c r="F38" i="4" s="1"/>
  <c r="G82" i="3"/>
  <c r="G38" i="4" s="1"/>
  <c r="H82" i="3"/>
  <c r="H38" i="4" s="1"/>
  <c r="I82" i="3"/>
  <c r="I38" i="4" s="1"/>
  <c r="J82" i="3"/>
  <c r="J38" i="4" s="1"/>
  <c r="K82" i="3"/>
  <c r="K38" i="4" s="1"/>
  <c r="L82" i="3"/>
  <c r="L38" i="4" s="1"/>
  <c r="C82" i="3"/>
  <c r="C38" i="4" s="1"/>
  <c r="D99" i="3"/>
  <c r="D46" i="4" s="1"/>
  <c r="E99" i="3"/>
  <c r="E46" i="4" s="1"/>
  <c r="F99" i="3"/>
  <c r="F46" i="4" s="1"/>
  <c r="G99" i="3"/>
  <c r="G46" i="4" s="1"/>
  <c r="H99" i="3"/>
  <c r="H46" i="4" s="1"/>
  <c r="I99" i="3"/>
  <c r="I46" i="4" s="1"/>
  <c r="J99" i="3"/>
  <c r="J46" i="4" s="1"/>
  <c r="K99" i="3"/>
  <c r="K46" i="4" s="1"/>
  <c r="L99" i="3"/>
  <c r="L46" i="4" s="1"/>
  <c r="C99" i="3"/>
  <c r="C46" i="4" s="1"/>
  <c r="D92" i="3"/>
  <c r="D45" i="4" s="1"/>
  <c r="E92" i="3"/>
  <c r="E45" i="4" s="1"/>
  <c r="F92" i="3"/>
  <c r="F45" i="4" s="1"/>
  <c r="G92" i="3"/>
  <c r="G45" i="4" s="1"/>
  <c r="H92" i="3"/>
  <c r="H45" i="4" s="1"/>
  <c r="I92" i="3"/>
  <c r="I45" i="4" s="1"/>
  <c r="J92" i="3"/>
  <c r="J45" i="4" s="1"/>
  <c r="K92" i="3"/>
  <c r="K45" i="4" s="1"/>
  <c r="L92" i="3"/>
  <c r="L45" i="4" s="1"/>
  <c r="C45" i="4"/>
  <c r="C89" i="3"/>
  <c r="C44" i="4" s="1"/>
  <c r="I89" i="3"/>
  <c r="I44" i="4" s="1"/>
  <c r="J89" i="3"/>
  <c r="J44" i="4" s="1"/>
  <c r="K89" i="3"/>
  <c r="K44" i="4" s="1"/>
  <c r="L89" i="3"/>
  <c r="L44" i="4" s="1"/>
  <c r="D89" i="3"/>
  <c r="D44" i="4" s="1"/>
  <c r="E89" i="3"/>
  <c r="E44" i="4" s="1"/>
  <c r="F89" i="3"/>
  <c r="F44" i="4" s="1"/>
  <c r="G89" i="3"/>
  <c r="G44" i="4" s="1"/>
  <c r="H89" i="3"/>
  <c r="H44" i="4" s="1"/>
  <c r="C68" i="3"/>
  <c r="C24" i="4" s="1"/>
  <c r="C48" i="3"/>
  <c r="C19" i="4" s="1"/>
  <c r="C39" i="3"/>
  <c r="C18" i="4" s="1"/>
  <c r="C35" i="3"/>
  <c r="C17" i="4" s="1"/>
  <c r="C16" i="4"/>
  <c r="K48" i="3"/>
  <c r="K19" i="4" s="1"/>
  <c r="K13" i="3"/>
  <c r="K11" i="4" s="1"/>
  <c r="C13" i="3"/>
  <c r="C11" i="4" s="1"/>
  <c r="C260" i="3"/>
  <c r="C120" i="4" s="1"/>
  <c r="N120" i="4" s="1"/>
  <c r="C227" i="3"/>
  <c r="C104" i="4" s="1"/>
  <c r="C193" i="3"/>
  <c r="C88" i="4" s="1"/>
  <c r="N88" i="4" s="1"/>
  <c r="C159" i="3"/>
  <c r="C72" i="4" s="1"/>
  <c r="N72" i="4" s="1"/>
  <c r="C125" i="3"/>
  <c r="C56" i="4" s="1"/>
  <c r="N56" i="4" s="1"/>
  <c r="C85" i="3"/>
  <c r="C39" i="4" s="1"/>
  <c r="N39" i="4" s="1"/>
  <c r="C8" i="3"/>
  <c r="C10" i="4" s="1"/>
  <c r="R10" i="4" s="1"/>
  <c r="C5" i="3"/>
  <c r="C9" i="4" s="1"/>
  <c r="E260" i="3"/>
  <c r="E120" i="4" s="1"/>
  <c r="F260" i="3"/>
  <c r="F120" i="4" s="1"/>
  <c r="G260" i="3"/>
  <c r="G120" i="4" s="1"/>
  <c r="H260" i="3"/>
  <c r="H120" i="4" s="1"/>
  <c r="I260" i="3"/>
  <c r="I120" i="4" s="1"/>
  <c r="J260" i="3"/>
  <c r="J120" i="4" s="1"/>
  <c r="K260" i="3"/>
  <c r="K120" i="4" s="1"/>
  <c r="L260" i="3"/>
  <c r="L120" i="4" s="1"/>
  <c r="E227" i="3"/>
  <c r="E104" i="4" s="1"/>
  <c r="F227" i="3"/>
  <c r="F104" i="4" s="1"/>
  <c r="G227" i="3"/>
  <c r="G104" i="4" s="1"/>
  <c r="H227" i="3"/>
  <c r="H104" i="4" s="1"/>
  <c r="I227" i="3"/>
  <c r="I104" i="4" s="1"/>
  <c r="J227" i="3"/>
  <c r="J104" i="4" s="1"/>
  <c r="K227" i="3"/>
  <c r="K104" i="4" s="1"/>
  <c r="L227" i="3"/>
  <c r="L104" i="4" s="1"/>
  <c r="E193" i="3"/>
  <c r="E88" i="4" s="1"/>
  <c r="F193" i="3"/>
  <c r="F88" i="4" s="1"/>
  <c r="G193" i="3"/>
  <c r="G88" i="4" s="1"/>
  <c r="H193" i="3"/>
  <c r="H88" i="4" s="1"/>
  <c r="I193" i="3"/>
  <c r="I88" i="4" s="1"/>
  <c r="J193" i="3"/>
  <c r="J88" i="4" s="1"/>
  <c r="K193" i="3"/>
  <c r="K88" i="4" s="1"/>
  <c r="L193" i="3"/>
  <c r="L88" i="4" s="1"/>
  <c r="E125" i="3"/>
  <c r="E56" i="4" s="1"/>
  <c r="F125" i="3"/>
  <c r="F56" i="4" s="1"/>
  <c r="G125" i="3"/>
  <c r="G56" i="4" s="1"/>
  <c r="H125" i="3"/>
  <c r="H56" i="4" s="1"/>
  <c r="I125" i="3"/>
  <c r="I56" i="4" s="1"/>
  <c r="J125" i="3"/>
  <c r="J56" i="4" s="1"/>
  <c r="K125" i="3"/>
  <c r="K56" i="4" s="1"/>
  <c r="L125" i="3"/>
  <c r="L56" i="4" s="1"/>
  <c r="E85" i="3"/>
  <c r="E39" i="4" s="1"/>
  <c r="F85" i="3"/>
  <c r="F39" i="4" s="1"/>
  <c r="G85" i="3"/>
  <c r="G39" i="4" s="1"/>
  <c r="H85" i="3"/>
  <c r="H39" i="4" s="1"/>
  <c r="I85" i="3"/>
  <c r="I39" i="4" s="1"/>
  <c r="J85" i="3"/>
  <c r="J39" i="4" s="1"/>
  <c r="K85" i="3"/>
  <c r="K39" i="4" s="1"/>
  <c r="L85" i="3"/>
  <c r="L39" i="4" s="1"/>
  <c r="E159" i="3"/>
  <c r="E72" i="4" s="1"/>
  <c r="F159" i="3"/>
  <c r="F72" i="4" s="1"/>
  <c r="G159" i="3"/>
  <c r="G72" i="4" s="1"/>
  <c r="H159" i="3"/>
  <c r="H72" i="4" s="1"/>
  <c r="I159" i="3"/>
  <c r="I72" i="4" s="1"/>
  <c r="J159" i="3"/>
  <c r="J72" i="4" s="1"/>
  <c r="K159" i="3"/>
  <c r="K72" i="4" s="1"/>
  <c r="L159" i="3"/>
  <c r="L72" i="4" s="1"/>
  <c r="D260" i="3"/>
  <c r="D120" i="4" s="1"/>
  <c r="D227" i="3"/>
  <c r="D104" i="4" s="1"/>
  <c r="D193" i="3"/>
  <c r="D88" i="4" s="1"/>
  <c r="D159" i="3"/>
  <c r="D72" i="4" s="1"/>
  <c r="D125" i="3"/>
  <c r="D56" i="4" s="1"/>
  <c r="D85" i="3"/>
  <c r="D39" i="4" s="1"/>
  <c r="E24" i="3"/>
  <c r="E16" i="4" s="1"/>
  <c r="F24" i="3"/>
  <c r="F16" i="4" s="1"/>
  <c r="G24" i="3"/>
  <c r="G16" i="4" s="1"/>
  <c r="H24" i="3"/>
  <c r="H16" i="4" s="1"/>
  <c r="I24" i="3"/>
  <c r="I16" i="4" s="1"/>
  <c r="J24" i="3"/>
  <c r="J16" i="4" s="1"/>
  <c r="K24" i="3"/>
  <c r="K16" i="4" s="1"/>
  <c r="L24" i="3"/>
  <c r="L16" i="4" s="1"/>
  <c r="D24" i="3"/>
  <c r="D16" i="4" s="1"/>
  <c r="E35" i="3"/>
  <c r="E17" i="4" s="1"/>
  <c r="F35" i="3"/>
  <c r="F17" i="4" s="1"/>
  <c r="G35" i="3"/>
  <c r="G17" i="4" s="1"/>
  <c r="H35" i="3"/>
  <c r="H17" i="4" s="1"/>
  <c r="I35" i="3"/>
  <c r="I17" i="4" s="1"/>
  <c r="J35" i="3"/>
  <c r="J17" i="4" s="1"/>
  <c r="K35" i="3"/>
  <c r="K17" i="4" s="1"/>
  <c r="L35" i="3"/>
  <c r="L17" i="4" s="1"/>
  <c r="D35" i="3"/>
  <c r="D17" i="4" s="1"/>
  <c r="E39" i="3"/>
  <c r="E18" i="4" s="1"/>
  <c r="F39" i="3"/>
  <c r="F18" i="4" s="1"/>
  <c r="G39" i="3"/>
  <c r="G18" i="4" s="1"/>
  <c r="H39" i="3"/>
  <c r="H18" i="4" s="1"/>
  <c r="I39" i="3"/>
  <c r="I18" i="4" s="1"/>
  <c r="J39" i="3"/>
  <c r="J18" i="4" s="1"/>
  <c r="K39" i="3"/>
  <c r="K18" i="4" s="1"/>
  <c r="L39" i="3"/>
  <c r="L18" i="4" s="1"/>
  <c r="D39" i="3"/>
  <c r="D18" i="4" s="1"/>
  <c r="E48" i="3"/>
  <c r="E19" i="4" s="1"/>
  <c r="F48" i="3"/>
  <c r="F19" i="4" s="1"/>
  <c r="G48" i="3"/>
  <c r="G19" i="4" s="1"/>
  <c r="H48" i="3"/>
  <c r="H19" i="4" s="1"/>
  <c r="I48" i="3"/>
  <c r="I19" i="4" s="1"/>
  <c r="J48" i="3"/>
  <c r="J19" i="4" s="1"/>
  <c r="L48" i="3"/>
  <c r="L19" i="4" s="1"/>
  <c r="D48" i="3"/>
  <c r="D19" i="4" s="1"/>
  <c r="E68" i="3"/>
  <c r="E24" i="4" s="1"/>
  <c r="F68" i="3"/>
  <c r="F24" i="4" s="1"/>
  <c r="G68" i="3"/>
  <c r="G24" i="4" s="1"/>
  <c r="H68" i="3"/>
  <c r="H24" i="4" s="1"/>
  <c r="I68" i="3"/>
  <c r="I24" i="4" s="1"/>
  <c r="J68" i="3"/>
  <c r="J24" i="4" s="1"/>
  <c r="K68" i="3"/>
  <c r="K24" i="4" s="1"/>
  <c r="L68" i="3"/>
  <c r="L24" i="4" s="1"/>
  <c r="D68" i="3"/>
  <c r="D24" i="4" s="1"/>
  <c r="L12" i="20" l="1"/>
  <c r="G19" i="20"/>
  <c r="G21" i="20" s="1"/>
  <c r="H125" i="20" s="1"/>
  <c r="H126" i="20" s="1"/>
  <c r="H136" i="20" s="1"/>
  <c r="P8" i="15" s="1"/>
  <c r="R16" i="4"/>
  <c r="O16" i="4"/>
  <c r="N16" i="4"/>
  <c r="D18" i="6"/>
  <c r="O21" i="8"/>
  <c r="G64" i="6"/>
  <c r="G100" i="6"/>
  <c r="O23" i="8" s="1"/>
  <c r="G82" i="6"/>
  <c r="O22" i="8" s="1"/>
  <c r="S31" i="4"/>
  <c r="R62" i="4"/>
  <c r="O54" i="4"/>
  <c r="N54" i="4"/>
  <c r="O93" i="4"/>
  <c r="O110" i="4"/>
  <c r="R110" i="4" s="1"/>
  <c r="N8" i="4"/>
  <c r="O8" i="4"/>
  <c r="O37" i="4"/>
  <c r="N37" i="4"/>
  <c r="O44" i="4"/>
  <c r="O60" i="4"/>
  <c r="O94" i="4"/>
  <c r="R94" i="4" s="1"/>
  <c r="O39" i="4"/>
  <c r="O45" i="4"/>
  <c r="O76" i="4"/>
  <c r="O56" i="4"/>
  <c r="O118" i="4"/>
  <c r="N118" i="4"/>
  <c r="O72" i="4"/>
  <c r="R46" i="4"/>
  <c r="O125" i="4"/>
  <c r="O102" i="4"/>
  <c r="N102" i="4"/>
  <c r="O120" i="4"/>
  <c r="O88" i="4"/>
  <c r="O61" i="4"/>
  <c r="O77" i="4"/>
  <c r="O109" i="4"/>
  <c r="O86" i="4"/>
  <c r="N86" i="4"/>
  <c r="N11" i="4"/>
  <c r="N9" i="4"/>
  <c r="O104" i="4"/>
  <c r="O103" i="4"/>
  <c r="R103" i="4" s="1"/>
  <c r="O78" i="4"/>
  <c r="R78" i="4" s="1"/>
  <c r="O126" i="4"/>
  <c r="R126" i="4" s="1"/>
  <c r="O70" i="4"/>
  <c r="N70" i="4"/>
  <c r="N104" i="4"/>
  <c r="M31" i="4"/>
  <c r="M20" i="4"/>
  <c r="L282" i="3"/>
  <c r="L127" i="4" s="1"/>
  <c r="D282" i="3"/>
  <c r="D127" i="4" s="1"/>
  <c r="H261" i="3"/>
  <c r="H121" i="4" s="1"/>
  <c r="C282" i="3"/>
  <c r="C127" i="4" s="1"/>
  <c r="E282" i="3"/>
  <c r="E127" i="4" s="1"/>
  <c r="F282" i="3"/>
  <c r="F127" i="4" s="1"/>
  <c r="H126" i="3"/>
  <c r="H57" i="4" s="1"/>
  <c r="D160" i="3"/>
  <c r="D73" i="4" s="1"/>
  <c r="H119" i="4"/>
  <c r="P72" i="7"/>
  <c r="P36" i="7"/>
  <c r="P35" i="7"/>
  <c r="W72" i="7"/>
  <c r="L55" i="7"/>
  <c r="N35" i="7"/>
  <c r="L89" i="7"/>
  <c r="N72" i="7"/>
  <c r="U55" i="7"/>
  <c r="L72" i="7"/>
  <c r="N89" i="7"/>
  <c r="N55" i="7"/>
  <c r="S72" i="7"/>
  <c r="S35" i="7"/>
  <c r="L35" i="7"/>
  <c r="S89" i="7"/>
  <c r="U89" i="7"/>
  <c r="W35" i="7"/>
  <c r="S55" i="7"/>
  <c r="N92" i="7"/>
  <c r="N20" i="7"/>
  <c r="U92" i="7"/>
  <c r="L92" i="7"/>
  <c r="L20" i="7"/>
  <c r="P89" i="7"/>
  <c r="P55" i="7"/>
  <c r="U35" i="7"/>
  <c r="P92" i="7"/>
  <c r="P20" i="7"/>
  <c r="S92" i="7"/>
  <c r="S20" i="7"/>
  <c r="U72" i="7"/>
  <c r="W55" i="7"/>
  <c r="W92" i="7"/>
  <c r="W20" i="7"/>
  <c r="M66" i="3"/>
  <c r="M21" i="4" s="1"/>
  <c r="H71" i="4"/>
  <c r="H160" i="3"/>
  <c r="H73" i="4" s="1"/>
  <c r="G194" i="3"/>
  <c r="G89" i="4" s="1"/>
  <c r="G87" i="4"/>
  <c r="E261" i="3"/>
  <c r="E121" i="4" s="1"/>
  <c r="E119" i="4"/>
  <c r="C126" i="3"/>
  <c r="C57" i="4" s="1"/>
  <c r="C55" i="4"/>
  <c r="E55" i="4"/>
  <c r="E126" i="3"/>
  <c r="E57" i="4" s="1"/>
  <c r="C249" i="3"/>
  <c r="C111" i="4" s="1"/>
  <c r="C108" i="4"/>
  <c r="F194" i="3"/>
  <c r="F89" i="4" s="1"/>
  <c r="D261" i="3"/>
  <c r="D119" i="4"/>
  <c r="F55" i="4"/>
  <c r="F126" i="3"/>
  <c r="F57" i="4" s="1"/>
  <c r="I71" i="4"/>
  <c r="I160" i="3"/>
  <c r="I73" i="4" s="1"/>
  <c r="H194" i="3"/>
  <c r="H89" i="4" s="1"/>
  <c r="H87" i="4"/>
  <c r="F261" i="3"/>
  <c r="F121" i="4" s="1"/>
  <c r="F119" i="4"/>
  <c r="L126" i="3"/>
  <c r="L57" i="4" s="1"/>
  <c r="L55" i="4"/>
  <c r="D126" i="3"/>
  <c r="D57" i="4" s="1"/>
  <c r="D55" i="4"/>
  <c r="G71" i="4"/>
  <c r="G160" i="3"/>
  <c r="G73" i="4" s="1"/>
  <c r="L261" i="3"/>
  <c r="L121" i="4" s="1"/>
  <c r="L119" i="4"/>
  <c r="J160" i="3"/>
  <c r="J73" i="4" s="1"/>
  <c r="I87" i="4"/>
  <c r="I194" i="3"/>
  <c r="I89" i="4" s="1"/>
  <c r="G261" i="3"/>
  <c r="G121" i="4" s="1"/>
  <c r="G119" i="4"/>
  <c r="K126" i="3"/>
  <c r="K57" i="4" s="1"/>
  <c r="K55" i="4"/>
  <c r="J216" i="3"/>
  <c r="J95" i="4" s="1"/>
  <c r="J92" i="4"/>
  <c r="I249" i="3"/>
  <c r="I111" i="4" s="1"/>
  <c r="I108" i="4"/>
  <c r="I124" i="4"/>
  <c r="I282" i="3"/>
  <c r="I127" i="4" s="1"/>
  <c r="K71" i="4"/>
  <c r="K160" i="3"/>
  <c r="K73" i="4" s="1"/>
  <c r="J87" i="4"/>
  <c r="J194" i="3"/>
  <c r="J89" i="4" s="1"/>
  <c r="C194" i="3"/>
  <c r="C89" i="4" s="1"/>
  <c r="C87" i="4"/>
  <c r="I216" i="3"/>
  <c r="I95" i="4" s="1"/>
  <c r="I92" i="4"/>
  <c r="H249" i="3"/>
  <c r="H111" i="4" s="1"/>
  <c r="H108" i="4"/>
  <c r="H124" i="4"/>
  <c r="H282" i="3"/>
  <c r="H127" i="4" s="1"/>
  <c r="H55" i="4"/>
  <c r="K87" i="4"/>
  <c r="K194" i="3"/>
  <c r="K89" i="4" s="1"/>
  <c r="I261" i="3"/>
  <c r="I121" i="4" s="1"/>
  <c r="I119" i="4"/>
  <c r="I55" i="4"/>
  <c r="I126" i="3"/>
  <c r="I57" i="4" s="1"/>
  <c r="C71" i="4"/>
  <c r="C160" i="3"/>
  <c r="C73" i="4" s="1"/>
  <c r="G249" i="3"/>
  <c r="G111" i="4" s="1"/>
  <c r="G108" i="4"/>
  <c r="J71" i="4"/>
  <c r="E160" i="3"/>
  <c r="E73" i="4" s="1"/>
  <c r="E71" i="4"/>
  <c r="D194" i="3"/>
  <c r="D89" i="4" s="1"/>
  <c r="L194" i="3"/>
  <c r="L89" i="4" s="1"/>
  <c r="J261" i="3"/>
  <c r="J121" i="4" s="1"/>
  <c r="J119" i="4"/>
  <c r="G216" i="3"/>
  <c r="G95" i="4" s="1"/>
  <c r="G92" i="4"/>
  <c r="O92" i="4" s="1"/>
  <c r="C261" i="3"/>
  <c r="C121" i="4" s="1"/>
  <c r="C119" i="4"/>
  <c r="J126" i="3"/>
  <c r="J57" i="4" s="1"/>
  <c r="L87" i="4"/>
  <c r="F160" i="3"/>
  <c r="F73" i="4" s="1"/>
  <c r="F71" i="4"/>
  <c r="E87" i="4"/>
  <c r="E194" i="3"/>
  <c r="E89" i="4" s="1"/>
  <c r="K261" i="3"/>
  <c r="K121" i="4" s="1"/>
  <c r="K119" i="4"/>
  <c r="G55" i="4"/>
  <c r="G126" i="3"/>
  <c r="G57" i="4" s="1"/>
  <c r="L160" i="3"/>
  <c r="L73" i="4" s="1"/>
  <c r="K282" i="3"/>
  <c r="K127" i="4" s="1"/>
  <c r="C124" i="4"/>
  <c r="J282" i="3"/>
  <c r="J127" i="4" s="1"/>
  <c r="D124" i="4"/>
  <c r="L124" i="4"/>
  <c r="E124" i="4"/>
  <c r="G282" i="3"/>
  <c r="G127" i="4" s="1"/>
  <c r="G21" i="6"/>
  <c r="L32" i="4"/>
  <c r="C216" i="3"/>
  <c r="C95" i="4" s="1"/>
  <c r="E249" i="3"/>
  <c r="E111" i="4" s="1"/>
  <c r="K249" i="3"/>
  <c r="K111" i="4" s="1"/>
  <c r="J249" i="3"/>
  <c r="J111" i="4" s="1"/>
  <c r="K216" i="3"/>
  <c r="K95" i="4" s="1"/>
  <c r="F249" i="3"/>
  <c r="F111" i="4" s="1"/>
  <c r="L249" i="3"/>
  <c r="L111" i="4" s="1"/>
  <c r="D249" i="3"/>
  <c r="D111" i="4" s="1"/>
  <c r="J228" i="3"/>
  <c r="J105" i="4" s="1"/>
  <c r="E216" i="3"/>
  <c r="E95" i="4" s="1"/>
  <c r="L228" i="3"/>
  <c r="L105" i="4" s="1"/>
  <c r="H216" i="3"/>
  <c r="H95" i="4" s="1"/>
  <c r="F216" i="3"/>
  <c r="F95" i="4" s="1"/>
  <c r="I228" i="3"/>
  <c r="I105" i="4" s="1"/>
  <c r="E228" i="3"/>
  <c r="E105" i="4" s="1"/>
  <c r="F228" i="3"/>
  <c r="F105" i="4" s="1"/>
  <c r="G228" i="3"/>
  <c r="G105" i="4" s="1"/>
  <c r="H228" i="3"/>
  <c r="H105" i="4" s="1"/>
  <c r="C228" i="3"/>
  <c r="C105" i="4" s="1"/>
  <c r="L216" i="3"/>
  <c r="L95" i="4" s="1"/>
  <c r="D216" i="3"/>
  <c r="D95" i="4" s="1"/>
  <c r="D228" i="3"/>
  <c r="D105" i="4" s="1"/>
  <c r="K228" i="3"/>
  <c r="K105" i="4" s="1"/>
  <c r="E182" i="3"/>
  <c r="E79" i="4" s="1"/>
  <c r="L182" i="3"/>
  <c r="L79" i="4" s="1"/>
  <c r="D182" i="3"/>
  <c r="D79" i="4" s="1"/>
  <c r="J182" i="3"/>
  <c r="J79" i="4" s="1"/>
  <c r="C182" i="3"/>
  <c r="C79" i="4" s="1"/>
  <c r="I182" i="3"/>
  <c r="I79" i="4" s="1"/>
  <c r="K182" i="3"/>
  <c r="K79" i="4" s="1"/>
  <c r="H182" i="3"/>
  <c r="H79" i="4" s="1"/>
  <c r="G182" i="3"/>
  <c r="G79" i="4" s="1"/>
  <c r="F182" i="3"/>
  <c r="F79" i="4" s="1"/>
  <c r="L148" i="3"/>
  <c r="L63" i="4" s="1"/>
  <c r="D148" i="3"/>
  <c r="D63" i="4" s="1"/>
  <c r="H148" i="3"/>
  <c r="H63" i="4" s="1"/>
  <c r="J148" i="3"/>
  <c r="J63" i="4" s="1"/>
  <c r="I148" i="3"/>
  <c r="I63" i="4" s="1"/>
  <c r="F148" i="3"/>
  <c r="F63" i="4" s="1"/>
  <c r="C148" i="3"/>
  <c r="C63" i="4" s="1"/>
  <c r="E148" i="3"/>
  <c r="E63" i="4" s="1"/>
  <c r="K148" i="3"/>
  <c r="K63" i="4" s="1"/>
  <c r="G148" i="3"/>
  <c r="G63" i="4" s="1"/>
  <c r="L86" i="3"/>
  <c r="L40" i="4" s="1"/>
  <c r="D86" i="3"/>
  <c r="D40" i="4" s="1"/>
  <c r="I86" i="3"/>
  <c r="I40" i="4" s="1"/>
  <c r="E86" i="3"/>
  <c r="E40" i="4" s="1"/>
  <c r="C86" i="3"/>
  <c r="C40" i="4" s="1"/>
  <c r="J86" i="3"/>
  <c r="J40" i="4" s="1"/>
  <c r="C65" i="3"/>
  <c r="I65" i="3"/>
  <c r="K86" i="3"/>
  <c r="K40" i="4" s="1"/>
  <c r="F65" i="3"/>
  <c r="H86" i="3"/>
  <c r="H40" i="4" s="1"/>
  <c r="G86" i="3"/>
  <c r="G40" i="4" s="1"/>
  <c r="F86" i="3"/>
  <c r="F40" i="4" s="1"/>
  <c r="D65" i="3"/>
  <c r="E65" i="3"/>
  <c r="E113" i="3"/>
  <c r="E47" i="4" s="1"/>
  <c r="L65" i="3"/>
  <c r="K65" i="3"/>
  <c r="J65" i="3"/>
  <c r="H65" i="3"/>
  <c r="G65" i="3"/>
  <c r="G113" i="3"/>
  <c r="G47" i="4" s="1"/>
  <c r="C113" i="3"/>
  <c r="C47" i="4" s="1"/>
  <c r="D113" i="3"/>
  <c r="D47" i="4" s="1"/>
  <c r="K113" i="3"/>
  <c r="K47" i="4" s="1"/>
  <c r="F113" i="3"/>
  <c r="F47" i="4" s="1"/>
  <c r="L113" i="3"/>
  <c r="L47" i="4" s="1"/>
  <c r="J113" i="3"/>
  <c r="J47" i="4" s="1"/>
  <c r="H113" i="3"/>
  <c r="H47" i="4" s="1"/>
  <c r="I113" i="3"/>
  <c r="I47" i="4" s="1"/>
  <c r="C21" i="3"/>
  <c r="C12" i="4" s="1"/>
  <c r="D13" i="3"/>
  <c r="D11" i="4" s="1"/>
  <c r="D8" i="3"/>
  <c r="D10" i="4" s="1"/>
  <c r="D5" i="3"/>
  <c r="D9" i="4" s="1"/>
  <c r="O9" i="4" s="1"/>
  <c r="E13" i="3"/>
  <c r="E11" i="4" s="1"/>
  <c r="E8" i="3"/>
  <c r="E10" i="4" s="1"/>
  <c r="E5" i="3"/>
  <c r="E9" i="4" s="1"/>
  <c r="F13" i="3"/>
  <c r="F11" i="4" s="1"/>
  <c r="F8" i="3"/>
  <c r="F10" i="4" s="1"/>
  <c r="F5" i="3"/>
  <c r="F9" i="4" s="1"/>
  <c r="L13" i="3"/>
  <c r="L11" i="4" s="1"/>
  <c r="J13" i="3"/>
  <c r="J11" i="4" s="1"/>
  <c r="I13" i="3"/>
  <c r="I11" i="4" s="1"/>
  <c r="H13" i="3"/>
  <c r="H11" i="4" s="1"/>
  <c r="L8" i="3"/>
  <c r="L10" i="4" s="1"/>
  <c r="K8" i="3"/>
  <c r="K10" i="4" s="1"/>
  <c r="J8" i="3"/>
  <c r="J10" i="4" s="1"/>
  <c r="I8" i="3"/>
  <c r="I10" i="4" s="1"/>
  <c r="H8" i="3"/>
  <c r="H10" i="4" s="1"/>
  <c r="L5" i="3"/>
  <c r="L9" i="4" s="1"/>
  <c r="K5" i="3"/>
  <c r="K9" i="4" s="1"/>
  <c r="J5" i="3"/>
  <c r="J9" i="4" s="1"/>
  <c r="I5" i="3"/>
  <c r="I9" i="4" s="1"/>
  <c r="H5" i="3"/>
  <c r="H9" i="4" s="1"/>
  <c r="G13" i="3"/>
  <c r="G11" i="4" s="1"/>
  <c r="G8" i="3"/>
  <c r="G10" i="4" s="1"/>
  <c r="G5" i="3"/>
  <c r="G9" i="4" s="1"/>
  <c r="M12" i="20" l="1"/>
  <c r="H53" i="20"/>
  <c r="H54" i="20" s="1"/>
  <c r="H71" i="20"/>
  <c r="H72" i="20" s="1"/>
  <c r="H82" i="20" s="1"/>
  <c r="P5" i="15" s="1"/>
  <c r="H89" i="20"/>
  <c r="H90" i="20" s="1"/>
  <c r="H100" i="20" s="1"/>
  <c r="P6" i="15" s="1"/>
  <c r="H107" i="20"/>
  <c r="H108" i="20" s="1"/>
  <c r="H118" i="20" s="1"/>
  <c r="P7" i="15" s="1"/>
  <c r="D15" i="6"/>
  <c r="H15" i="6" s="1"/>
  <c r="K19" i="20"/>
  <c r="D61" i="6"/>
  <c r="D43" i="6"/>
  <c r="H71" i="6"/>
  <c r="H72" i="6" s="1"/>
  <c r="H82" i="6" s="1"/>
  <c r="H107" i="6"/>
  <c r="I18" i="6"/>
  <c r="P18" i="6"/>
  <c r="O18" i="6"/>
  <c r="N18" i="6"/>
  <c r="J18" i="6"/>
  <c r="U18" i="6"/>
  <c r="M18" i="6"/>
  <c r="R18" i="6"/>
  <c r="Q18" i="6"/>
  <c r="T18" i="6"/>
  <c r="L18" i="6"/>
  <c r="S18" i="6"/>
  <c r="H18" i="6"/>
  <c r="R43" i="6"/>
  <c r="R44" i="6" s="1"/>
  <c r="J43" i="6"/>
  <c r="J44" i="6" s="1"/>
  <c r="Q43" i="6"/>
  <c r="Q44" i="6" s="1"/>
  <c r="I43" i="6"/>
  <c r="I44" i="6" s="1"/>
  <c r="P43" i="6"/>
  <c r="P44" i="6" s="1"/>
  <c r="H44" i="6"/>
  <c r="O43" i="6"/>
  <c r="O44" i="6" s="1"/>
  <c r="G44" i="6"/>
  <c r="G46" i="6" s="1"/>
  <c r="N43" i="6"/>
  <c r="N44" i="6" s="1"/>
  <c r="M43" i="6"/>
  <c r="M44" i="6" s="1"/>
  <c r="U43" i="6"/>
  <c r="U44" i="6" s="1"/>
  <c r="T43" i="6"/>
  <c r="T44" i="6" s="1"/>
  <c r="L43" i="6"/>
  <c r="L44" i="6" s="1"/>
  <c r="S43" i="6"/>
  <c r="S44" i="6" s="1"/>
  <c r="K43" i="6"/>
  <c r="K44" i="6" s="1"/>
  <c r="H54" i="6"/>
  <c r="O16" i="8"/>
  <c r="O10" i="4"/>
  <c r="O124" i="4"/>
  <c r="O87" i="4"/>
  <c r="N87" i="4"/>
  <c r="O119" i="4"/>
  <c r="R119" i="4" s="1"/>
  <c r="N119" i="4"/>
  <c r="O55" i="4"/>
  <c r="N55" i="4"/>
  <c r="O71" i="4"/>
  <c r="N71" i="4"/>
  <c r="O108" i="4"/>
  <c r="P93" i="7"/>
  <c r="W93" i="7"/>
  <c r="S93" i="7"/>
  <c r="N93" i="7"/>
  <c r="L93" i="7"/>
  <c r="U93" i="7"/>
  <c r="L75" i="3"/>
  <c r="L31" i="4" s="1"/>
  <c r="L20" i="4"/>
  <c r="D284" i="3"/>
  <c r="D121" i="4"/>
  <c r="K75" i="3"/>
  <c r="K31" i="4" s="1"/>
  <c r="K20" i="4"/>
  <c r="I75" i="3"/>
  <c r="I31" i="4" s="1"/>
  <c r="I20" i="4"/>
  <c r="E75" i="3"/>
  <c r="E31" i="4" s="1"/>
  <c r="E20" i="4"/>
  <c r="C75" i="3"/>
  <c r="C31" i="4" s="1"/>
  <c r="C20" i="4"/>
  <c r="F75" i="3"/>
  <c r="F31" i="4" s="1"/>
  <c r="F20" i="4"/>
  <c r="D75" i="3"/>
  <c r="D31" i="4" s="1"/>
  <c r="D20" i="4"/>
  <c r="G75" i="3"/>
  <c r="G31" i="4" s="1"/>
  <c r="G20" i="4"/>
  <c r="H75" i="3"/>
  <c r="H31" i="4" s="1"/>
  <c r="H20" i="4"/>
  <c r="J75" i="3"/>
  <c r="J31" i="4" s="1"/>
  <c r="J20" i="4"/>
  <c r="H125" i="6"/>
  <c r="H89" i="6"/>
  <c r="H90" i="6" s="1"/>
  <c r="H100" i="6" s="1"/>
  <c r="D251" i="3"/>
  <c r="D218" i="3"/>
  <c r="D97" i="4" s="1"/>
  <c r="D115" i="3"/>
  <c r="D184" i="3"/>
  <c r="D150" i="3"/>
  <c r="C66" i="3"/>
  <c r="C21" i="4" s="1"/>
  <c r="D23" i="4" s="1"/>
  <c r="I21" i="3"/>
  <c r="E21" i="3"/>
  <c r="J21" i="3"/>
  <c r="K21" i="3"/>
  <c r="D21" i="3"/>
  <c r="F21" i="3"/>
  <c r="G21" i="3"/>
  <c r="L21" i="3"/>
  <c r="H21" i="3"/>
  <c r="N12" i="20" l="1"/>
  <c r="I19" i="20"/>
  <c r="H19" i="6"/>
  <c r="H21" i="6" s="1"/>
  <c r="I15" i="6"/>
  <c r="J15" i="6" s="1"/>
  <c r="K15" i="6" s="1"/>
  <c r="L15" i="6" s="1"/>
  <c r="M15" i="6" s="1"/>
  <c r="N15" i="6" s="1"/>
  <c r="O15" i="6" s="1"/>
  <c r="P15" i="6" s="1"/>
  <c r="Q15" i="6" s="1"/>
  <c r="J19" i="20"/>
  <c r="H19" i="20"/>
  <c r="H64" i="20"/>
  <c r="P4" i="15" s="1"/>
  <c r="U61" i="6"/>
  <c r="U62" i="6" s="1"/>
  <c r="M61" i="6"/>
  <c r="M62" i="6" s="1"/>
  <c r="L61" i="6"/>
  <c r="L62" i="6" s="1"/>
  <c r="K61" i="6"/>
  <c r="K62" i="6" s="1"/>
  <c r="T61" i="6"/>
  <c r="T62" i="6" s="1"/>
  <c r="S61" i="6"/>
  <c r="S62" i="6" s="1"/>
  <c r="R61" i="6"/>
  <c r="R62" i="6" s="1"/>
  <c r="J61" i="6"/>
  <c r="J62" i="6" s="1"/>
  <c r="Q61" i="6"/>
  <c r="Q62" i="6" s="1"/>
  <c r="I61" i="6"/>
  <c r="I62" i="6" s="1"/>
  <c r="P61" i="6"/>
  <c r="P62" i="6" s="1"/>
  <c r="H62" i="6"/>
  <c r="H64" i="6" s="1"/>
  <c r="P21" i="8" s="1"/>
  <c r="O61" i="6"/>
  <c r="O62" i="6" s="1"/>
  <c r="N61" i="6"/>
  <c r="N62" i="6" s="1"/>
  <c r="O62" i="20"/>
  <c r="M62" i="20"/>
  <c r="L62" i="20"/>
  <c r="U62" i="20"/>
  <c r="K62" i="20"/>
  <c r="I62" i="20"/>
  <c r="H62" i="20"/>
  <c r="T62" i="20"/>
  <c r="J62" i="20"/>
  <c r="S62" i="20"/>
  <c r="R62" i="20"/>
  <c r="Q62" i="20"/>
  <c r="P62" i="20"/>
  <c r="N62" i="20"/>
  <c r="N44" i="20"/>
  <c r="O44" i="20"/>
  <c r="M44" i="20"/>
  <c r="K44" i="20"/>
  <c r="J44" i="20"/>
  <c r="S44" i="20"/>
  <c r="I44" i="20"/>
  <c r="R44" i="20"/>
  <c r="H44" i="20"/>
  <c r="H46" i="20" s="1"/>
  <c r="P44" i="20"/>
  <c r="Q44" i="20"/>
  <c r="U44" i="20"/>
  <c r="L44" i="20"/>
  <c r="T44" i="20"/>
  <c r="D11" i="6"/>
  <c r="O20" i="8"/>
  <c r="H46" i="6"/>
  <c r="L124" i="6"/>
  <c r="T106" i="6"/>
  <c r="L106" i="6"/>
  <c r="S106" i="6"/>
  <c r="K106" i="6"/>
  <c r="O106" i="6"/>
  <c r="M106" i="6"/>
  <c r="R106" i="6"/>
  <c r="J106" i="6"/>
  <c r="G108" i="6"/>
  <c r="G118" i="6" s="1"/>
  <c r="O24" i="8" s="1"/>
  <c r="Q106" i="6"/>
  <c r="I106" i="6"/>
  <c r="P106" i="6"/>
  <c r="H108" i="6"/>
  <c r="N106" i="6"/>
  <c r="U106" i="6"/>
  <c r="O124" i="6"/>
  <c r="P23" i="8"/>
  <c r="P22" i="8"/>
  <c r="G66" i="3"/>
  <c r="G21" i="4" s="1"/>
  <c r="H23" i="4" s="1"/>
  <c r="G12" i="4"/>
  <c r="F66" i="3"/>
  <c r="F21" i="4" s="1"/>
  <c r="G23" i="4" s="1"/>
  <c r="F12" i="4"/>
  <c r="E150" i="3"/>
  <c r="D65" i="4"/>
  <c r="H66" i="3"/>
  <c r="H21" i="4" s="1"/>
  <c r="I23" i="4" s="1"/>
  <c r="H12" i="4"/>
  <c r="K66" i="3"/>
  <c r="K21" i="4" s="1"/>
  <c r="L23" i="4" s="1"/>
  <c r="K12" i="4"/>
  <c r="I66" i="3"/>
  <c r="I21" i="4" s="1"/>
  <c r="J23" i="4" s="1"/>
  <c r="I12" i="4"/>
  <c r="L66" i="3"/>
  <c r="L21" i="4" s="1"/>
  <c r="M23" i="4" s="1"/>
  <c r="L12" i="4"/>
  <c r="D66" i="3"/>
  <c r="D21" i="4" s="1"/>
  <c r="E23" i="4" s="1"/>
  <c r="D12" i="4"/>
  <c r="E184" i="3"/>
  <c r="D81" i="4"/>
  <c r="E115" i="3"/>
  <c r="D49" i="4"/>
  <c r="D129" i="4"/>
  <c r="E284" i="3"/>
  <c r="J66" i="3"/>
  <c r="J21" i="4" s="1"/>
  <c r="K23" i="4" s="1"/>
  <c r="J12" i="4"/>
  <c r="E66" i="3"/>
  <c r="E21" i="4" s="1"/>
  <c r="F23" i="4" s="1"/>
  <c r="E12" i="4"/>
  <c r="E251" i="3"/>
  <c r="D113" i="4"/>
  <c r="G23" i="6"/>
  <c r="E218" i="3"/>
  <c r="O12" i="20" l="1"/>
  <c r="I25" i="6"/>
  <c r="I26" i="6"/>
  <c r="L19" i="20"/>
  <c r="L21" i="20" s="1"/>
  <c r="M89" i="20" s="1"/>
  <c r="M90" i="20" s="1"/>
  <c r="P15" i="8"/>
  <c r="K19" i="6"/>
  <c r="S15" i="8" s="1"/>
  <c r="I19" i="6"/>
  <c r="Q15" i="8" s="1"/>
  <c r="J19" i="6"/>
  <c r="R15" i="8" s="1"/>
  <c r="R15" i="6"/>
  <c r="S15" i="6" s="1"/>
  <c r="T15" i="6" s="1"/>
  <c r="U15" i="6" s="1"/>
  <c r="Q19" i="6"/>
  <c r="Q21" i="6" s="1"/>
  <c r="I46" i="20"/>
  <c r="P3" i="15"/>
  <c r="H11" i="6"/>
  <c r="U11" i="6"/>
  <c r="M11" i="6"/>
  <c r="T11" i="6"/>
  <c r="L11" i="6"/>
  <c r="L12" i="6" s="1"/>
  <c r="T14" i="8" s="1"/>
  <c r="S11" i="6"/>
  <c r="K11" i="6"/>
  <c r="K12" i="6" s="1"/>
  <c r="S14" i="8" s="1"/>
  <c r="R11" i="6"/>
  <c r="J11" i="6"/>
  <c r="J12" i="6" s="1"/>
  <c r="N11" i="6"/>
  <c r="Q11" i="6"/>
  <c r="I11" i="6"/>
  <c r="P11" i="6"/>
  <c r="O11" i="6"/>
  <c r="K21" i="20"/>
  <c r="I21" i="20"/>
  <c r="H21" i="20"/>
  <c r="J21" i="20"/>
  <c r="M19" i="20"/>
  <c r="M21" i="20" s="1"/>
  <c r="I46" i="6"/>
  <c r="P20" i="8"/>
  <c r="J124" i="6"/>
  <c r="G126" i="6"/>
  <c r="G136" i="6" s="1"/>
  <c r="O25" i="8" s="1"/>
  <c r="Q124" i="6"/>
  <c r="I124" i="6"/>
  <c r="T124" i="6"/>
  <c r="P124" i="6"/>
  <c r="K124" i="6"/>
  <c r="U124" i="6"/>
  <c r="R124" i="6"/>
  <c r="M124" i="6"/>
  <c r="S124" i="6"/>
  <c r="N124" i="6"/>
  <c r="H126" i="6"/>
  <c r="H118" i="6"/>
  <c r="P24" i="8" s="1"/>
  <c r="F218" i="3"/>
  <c r="E97" i="4"/>
  <c r="E129" i="4"/>
  <c r="F284" i="3"/>
  <c r="F150" i="3"/>
  <c r="E65" i="4"/>
  <c r="F251" i="3"/>
  <c r="E113" i="4"/>
  <c r="F115" i="3"/>
  <c r="E49" i="4"/>
  <c r="F184" i="3"/>
  <c r="E81" i="4"/>
  <c r="L19" i="6"/>
  <c r="L21" i="6" s="1"/>
  <c r="M26" i="6" s="1"/>
  <c r="P12" i="20" l="1"/>
  <c r="K21" i="6"/>
  <c r="S16" i="8" s="1"/>
  <c r="J46" i="20"/>
  <c r="Q3" i="15"/>
  <c r="M71" i="20"/>
  <c r="M72" i="20" s="1"/>
  <c r="M107" i="20"/>
  <c r="M108" i="20" s="1"/>
  <c r="M125" i="20"/>
  <c r="M126" i="20" s="1"/>
  <c r="J89" i="20"/>
  <c r="J90" i="20" s="1"/>
  <c r="J107" i="20"/>
  <c r="J108" i="20" s="1"/>
  <c r="J71" i="20"/>
  <c r="J72" i="20" s="1"/>
  <c r="J125" i="20"/>
  <c r="J126" i="20" s="1"/>
  <c r="L71" i="20"/>
  <c r="L72" i="20" s="1"/>
  <c r="L89" i="20"/>
  <c r="L90" i="20" s="1"/>
  <c r="L107" i="20"/>
  <c r="L108" i="20" s="1"/>
  <c r="L125" i="20"/>
  <c r="L126" i="20" s="1"/>
  <c r="K107" i="20"/>
  <c r="K108" i="20" s="1"/>
  <c r="K125" i="20"/>
  <c r="K126" i="20" s="1"/>
  <c r="K71" i="20"/>
  <c r="K72" i="20" s="1"/>
  <c r="K89" i="20"/>
  <c r="K90" i="20" s="1"/>
  <c r="Q14" i="8"/>
  <c r="I21" i="6"/>
  <c r="J26" i="6" s="1"/>
  <c r="I125" i="20"/>
  <c r="I126" i="20" s="1"/>
  <c r="I136" i="20" s="1"/>
  <c r="Q8" i="15" s="1"/>
  <c r="I107" i="20"/>
  <c r="I108" i="20" s="1"/>
  <c r="I118" i="20" s="1"/>
  <c r="I89" i="20"/>
  <c r="I90" i="20" s="1"/>
  <c r="I100" i="20" s="1"/>
  <c r="I71" i="20"/>
  <c r="I72" i="20" s="1"/>
  <c r="I82" i="20" s="1"/>
  <c r="R14" i="8"/>
  <c r="J21" i="6"/>
  <c r="P14" i="8"/>
  <c r="N19" i="20"/>
  <c r="N21" i="20" s="1"/>
  <c r="N125" i="20"/>
  <c r="N126" i="20" s="1"/>
  <c r="N107" i="20"/>
  <c r="N108" i="20" s="1"/>
  <c r="N89" i="20"/>
  <c r="N90" i="20" s="1"/>
  <c r="N71" i="20"/>
  <c r="N72" i="20" s="1"/>
  <c r="Q20" i="8"/>
  <c r="J46" i="6"/>
  <c r="T16" i="8"/>
  <c r="T15" i="8"/>
  <c r="M12" i="6"/>
  <c r="U14" i="8" s="1"/>
  <c r="H136" i="6"/>
  <c r="P25" i="8" s="1"/>
  <c r="G251" i="3"/>
  <c r="F113" i="4"/>
  <c r="G150" i="3"/>
  <c r="F65" i="4"/>
  <c r="G284" i="3"/>
  <c r="F129" i="4"/>
  <c r="G184" i="3"/>
  <c r="F81" i="4"/>
  <c r="G115" i="3"/>
  <c r="F49" i="4"/>
  <c r="G218" i="3"/>
  <c r="F97" i="4"/>
  <c r="M19" i="6"/>
  <c r="U15" i="8" s="1"/>
  <c r="Q12" i="20" l="1"/>
  <c r="L26" i="6"/>
  <c r="L71" i="6" s="1"/>
  <c r="L72" i="6" s="1"/>
  <c r="L28" i="6"/>
  <c r="L107" i="6" s="1"/>
  <c r="L108" i="6" s="1"/>
  <c r="L27" i="6"/>
  <c r="L89" i="6" s="1"/>
  <c r="L90" i="6" s="1"/>
  <c r="L29" i="6"/>
  <c r="L125" i="6" s="1"/>
  <c r="L126" i="6" s="1"/>
  <c r="L25" i="6"/>
  <c r="L53" i="6" s="1"/>
  <c r="L54" i="6" s="1"/>
  <c r="K46" i="20"/>
  <c r="R3" i="15"/>
  <c r="M53" i="20"/>
  <c r="M54" i="20" s="1"/>
  <c r="Q6" i="15"/>
  <c r="J100" i="20"/>
  <c r="Q7" i="15"/>
  <c r="J118" i="20"/>
  <c r="J136" i="20"/>
  <c r="K53" i="20"/>
  <c r="K54" i="20" s="1"/>
  <c r="I71" i="6"/>
  <c r="I72" i="6" s="1"/>
  <c r="I82" i="6" s="1"/>
  <c r="P16" i="8"/>
  <c r="I28" i="6"/>
  <c r="I107" i="6" s="1"/>
  <c r="I108" i="6" s="1"/>
  <c r="I118" i="6" s="1"/>
  <c r="Q24" i="8" s="1"/>
  <c r="I29" i="6"/>
  <c r="I125" i="6" s="1"/>
  <c r="I126" i="6" s="1"/>
  <c r="I136" i="6" s="1"/>
  <c r="Q25" i="8" s="1"/>
  <c r="I27" i="6"/>
  <c r="I89" i="6" s="1"/>
  <c r="I90" i="6" s="1"/>
  <c r="I100" i="6" s="1"/>
  <c r="I54" i="20"/>
  <c r="I64" i="20" s="1"/>
  <c r="J53" i="20"/>
  <c r="J54" i="20" s="1"/>
  <c r="L53" i="20"/>
  <c r="L54" i="20" s="1"/>
  <c r="R16" i="8"/>
  <c r="K27" i="6"/>
  <c r="K89" i="6" s="1"/>
  <c r="K90" i="6" s="1"/>
  <c r="K28" i="6"/>
  <c r="K107" i="6" s="1"/>
  <c r="K108" i="6" s="1"/>
  <c r="K29" i="6"/>
  <c r="K125" i="6" s="1"/>
  <c r="K126" i="6" s="1"/>
  <c r="K26" i="6"/>
  <c r="K71" i="6" s="1"/>
  <c r="K72" i="6" s="1"/>
  <c r="K25" i="6"/>
  <c r="Q16" i="8"/>
  <c r="J28" i="6"/>
  <c r="J107" i="6" s="1"/>
  <c r="J108" i="6" s="1"/>
  <c r="J25" i="6"/>
  <c r="J27" i="6"/>
  <c r="J89" i="6" s="1"/>
  <c r="J90" i="6" s="1"/>
  <c r="J29" i="6"/>
  <c r="J125" i="6" s="1"/>
  <c r="J126" i="6" s="1"/>
  <c r="J71" i="6"/>
  <c r="J72" i="6" s="1"/>
  <c r="Q5" i="15"/>
  <c r="J82" i="20"/>
  <c r="O19" i="20"/>
  <c r="O21" i="20" s="1"/>
  <c r="O125" i="20"/>
  <c r="O126" i="20" s="1"/>
  <c r="O71" i="20"/>
  <c r="O72" i="20" s="1"/>
  <c r="O89" i="20"/>
  <c r="O90" i="20" s="1"/>
  <c r="O107" i="20"/>
  <c r="O108" i="20" s="1"/>
  <c r="N53" i="20"/>
  <c r="N54" i="20" s="1"/>
  <c r="K46" i="6"/>
  <c r="R20" i="8"/>
  <c r="M29" i="6"/>
  <c r="M125" i="6" s="1"/>
  <c r="M126" i="6" s="1"/>
  <c r="M71" i="6"/>
  <c r="M72" i="6" s="1"/>
  <c r="M27" i="6"/>
  <c r="M89" i="6" s="1"/>
  <c r="M90" i="6" s="1"/>
  <c r="M28" i="6"/>
  <c r="M107" i="6" s="1"/>
  <c r="M108" i="6" s="1"/>
  <c r="M25" i="6"/>
  <c r="M53" i="6" s="1"/>
  <c r="M54" i="6" s="1"/>
  <c r="M21" i="6"/>
  <c r="N12" i="6"/>
  <c r="V14" i="8" s="1"/>
  <c r="H218" i="3"/>
  <c r="G97" i="4"/>
  <c r="H184" i="3"/>
  <c r="G81" i="4"/>
  <c r="H284" i="3"/>
  <c r="G129" i="4"/>
  <c r="H150" i="3"/>
  <c r="G65" i="4"/>
  <c r="H115" i="3"/>
  <c r="G49" i="4"/>
  <c r="H251" i="3"/>
  <c r="G113" i="4"/>
  <c r="N19" i="6"/>
  <c r="V15" i="8" s="1"/>
  <c r="R12" i="20" l="1"/>
  <c r="I23" i="6"/>
  <c r="J118" i="6"/>
  <c r="R24" i="8" s="1"/>
  <c r="L23" i="6"/>
  <c r="L46" i="20"/>
  <c r="S3" i="15"/>
  <c r="Q4" i="15"/>
  <c r="J64" i="20"/>
  <c r="J100" i="6"/>
  <c r="Q23" i="8"/>
  <c r="R8" i="15"/>
  <c r="K136" i="20"/>
  <c r="J82" i="6"/>
  <c r="Q22" i="8"/>
  <c r="J53" i="6"/>
  <c r="J54" i="6" s="1"/>
  <c r="J23" i="6"/>
  <c r="R7" i="15"/>
  <c r="K118" i="20"/>
  <c r="I53" i="6"/>
  <c r="I54" i="6" s="1"/>
  <c r="I64" i="6" s="1"/>
  <c r="K100" i="20"/>
  <c r="R6" i="15"/>
  <c r="K82" i="20"/>
  <c r="R5" i="15"/>
  <c r="K53" i="6"/>
  <c r="K54" i="6" s="1"/>
  <c r="K23" i="6"/>
  <c r="O53" i="20"/>
  <c r="O54" i="20" s="1"/>
  <c r="P19" i="20"/>
  <c r="P21" i="20" s="1"/>
  <c r="P125" i="20"/>
  <c r="P126" i="20" s="1"/>
  <c r="P107" i="20"/>
  <c r="P108" i="20" s="1"/>
  <c r="P89" i="20"/>
  <c r="P90" i="20" s="1"/>
  <c r="P71" i="20"/>
  <c r="P72" i="20" s="1"/>
  <c r="U16" i="8"/>
  <c r="N27" i="6"/>
  <c r="N89" i="6" s="1"/>
  <c r="N90" i="6" s="1"/>
  <c r="L46" i="6"/>
  <c r="S20" i="8"/>
  <c r="N21" i="6"/>
  <c r="V16" i="8" s="1"/>
  <c r="N25" i="6"/>
  <c r="N53" i="6" s="1"/>
  <c r="N54" i="6" s="1"/>
  <c r="N29" i="6"/>
  <c r="N125" i="6" s="1"/>
  <c r="N126" i="6" s="1"/>
  <c r="N28" i="6"/>
  <c r="N107" i="6" s="1"/>
  <c r="N108" i="6" s="1"/>
  <c r="N26" i="6"/>
  <c r="N71" i="6" s="1"/>
  <c r="N72" i="6" s="1"/>
  <c r="O12" i="6"/>
  <c r="W14" i="8" s="1"/>
  <c r="J136" i="6"/>
  <c r="R25" i="8" s="1"/>
  <c r="I218" i="3"/>
  <c r="H97" i="4"/>
  <c r="I115" i="3"/>
  <c r="H49" i="4"/>
  <c r="I150" i="3"/>
  <c r="H65" i="4"/>
  <c r="I284" i="3"/>
  <c r="H129" i="4"/>
  <c r="I251" i="3"/>
  <c r="H113" i="4"/>
  <c r="I184" i="3"/>
  <c r="H81" i="4"/>
  <c r="M23" i="6"/>
  <c r="O19" i="6"/>
  <c r="W15" i="8" s="1"/>
  <c r="S12" i="20" l="1"/>
  <c r="K118" i="6"/>
  <c r="L118" i="6" s="1"/>
  <c r="M46" i="20"/>
  <c r="T3" i="15"/>
  <c r="R22" i="8"/>
  <c r="K82" i="6"/>
  <c r="S8" i="15"/>
  <c r="L136" i="20"/>
  <c r="J64" i="6"/>
  <c r="Q21" i="8"/>
  <c r="S7" i="15"/>
  <c r="L118" i="20"/>
  <c r="S6" i="15"/>
  <c r="L100" i="20"/>
  <c r="R23" i="8"/>
  <c r="K100" i="6"/>
  <c r="K64" i="20"/>
  <c r="R4" i="15"/>
  <c r="S5" i="15"/>
  <c r="L82" i="20"/>
  <c r="Q19" i="20"/>
  <c r="Q21" i="20" s="1"/>
  <c r="P53" i="20"/>
  <c r="P54" i="20" s="1"/>
  <c r="Q125" i="20"/>
  <c r="Q126" i="20" s="1"/>
  <c r="Q107" i="20"/>
  <c r="Q108" i="20" s="1"/>
  <c r="Q89" i="20"/>
  <c r="Q90" i="20" s="1"/>
  <c r="Q71" i="20"/>
  <c r="Q72" i="20" s="1"/>
  <c r="M46" i="6"/>
  <c r="T20" i="8"/>
  <c r="O28" i="6"/>
  <c r="O107" i="6" s="1"/>
  <c r="O108" i="6" s="1"/>
  <c r="O29" i="6"/>
  <c r="O125" i="6" s="1"/>
  <c r="O126" i="6" s="1"/>
  <c r="O26" i="6"/>
  <c r="O71" i="6" s="1"/>
  <c r="O72" i="6" s="1"/>
  <c r="O25" i="6"/>
  <c r="O53" i="6" s="1"/>
  <c r="O54" i="6" s="1"/>
  <c r="O27" i="6"/>
  <c r="O89" i="6" s="1"/>
  <c r="O90" i="6" s="1"/>
  <c r="O21" i="6"/>
  <c r="W16" i="8" s="1"/>
  <c r="P12" i="6"/>
  <c r="X14" i="8" s="1"/>
  <c r="K136" i="6"/>
  <c r="S25" i="8" s="1"/>
  <c r="J284" i="3"/>
  <c r="I129" i="4"/>
  <c r="J150" i="3"/>
  <c r="I65" i="4"/>
  <c r="J184" i="3"/>
  <c r="I81" i="4"/>
  <c r="J115" i="3"/>
  <c r="I49" i="4"/>
  <c r="J251" i="3"/>
  <c r="I113" i="4"/>
  <c r="I97" i="4"/>
  <c r="J218" i="3"/>
  <c r="N23" i="6"/>
  <c r="P19" i="6"/>
  <c r="T12" i="20" l="1"/>
  <c r="U12" i="20"/>
  <c r="S24" i="8"/>
  <c r="N46" i="20"/>
  <c r="U3" i="15"/>
  <c r="T5" i="15"/>
  <c r="M82" i="20"/>
  <c r="S4" i="15"/>
  <c r="L64" i="20"/>
  <c r="T7" i="15"/>
  <c r="M118" i="20"/>
  <c r="S23" i="8"/>
  <c r="L100" i="6"/>
  <c r="K64" i="6"/>
  <c r="R21" i="8"/>
  <c r="T8" i="15"/>
  <c r="M136" i="20"/>
  <c r="T6" i="15"/>
  <c r="M100" i="20"/>
  <c r="S22" i="8"/>
  <c r="L82" i="6"/>
  <c r="R125" i="20"/>
  <c r="R126" i="20" s="1"/>
  <c r="R107" i="20"/>
  <c r="R108" i="20" s="1"/>
  <c r="R89" i="20"/>
  <c r="R90" i="20" s="1"/>
  <c r="R71" i="20"/>
  <c r="R72" i="20" s="1"/>
  <c r="R19" i="20"/>
  <c r="R21" i="20" s="1"/>
  <c r="Q53" i="20"/>
  <c r="Q54" i="20" s="1"/>
  <c r="N46" i="6"/>
  <c r="U20" i="8"/>
  <c r="P27" i="6"/>
  <c r="P89" i="6" s="1"/>
  <c r="P90" i="6" s="1"/>
  <c r="P28" i="6"/>
  <c r="P107" i="6" s="1"/>
  <c r="P108" i="6" s="1"/>
  <c r="P21" i="6"/>
  <c r="X16" i="8" s="1"/>
  <c r="X15" i="8"/>
  <c r="P29" i="6"/>
  <c r="P125" i="6" s="1"/>
  <c r="P126" i="6" s="1"/>
  <c r="Q12" i="6"/>
  <c r="Y14" i="8" s="1"/>
  <c r="P25" i="6"/>
  <c r="P53" i="6" s="1"/>
  <c r="P54" i="6" s="1"/>
  <c r="P26" i="6"/>
  <c r="P71" i="6" s="1"/>
  <c r="P72" i="6" s="1"/>
  <c r="L136" i="6"/>
  <c r="T25" i="8" s="1"/>
  <c r="T24" i="8"/>
  <c r="M118" i="6"/>
  <c r="K115" i="3"/>
  <c r="J49" i="4"/>
  <c r="K184" i="3"/>
  <c r="J81" i="4"/>
  <c r="K218" i="3"/>
  <c r="J97" i="4"/>
  <c r="K150" i="3"/>
  <c r="J65" i="4"/>
  <c r="K251" i="3"/>
  <c r="J113" i="4"/>
  <c r="K284" i="3"/>
  <c r="J129" i="4"/>
  <c r="O23" i="6"/>
  <c r="O46" i="20" l="1"/>
  <c r="V3" i="15"/>
  <c r="T23" i="8"/>
  <c r="M100" i="6"/>
  <c r="U6" i="15"/>
  <c r="N100" i="20"/>
  <c r="U7" i="15"/>
  <c r="N118" i="20"/>
  <c r="S21" i="8"/>
  <c r="L64" i="6"/>
  <c r="U8" i="15"/>
  <c r="N136" i="20"/>
  <c r="T22" i="8"/>
  <c r="M82" i="6"/>
  <c r="T4" i="15"/>
  <c r="M64" i="20"/>
  <c r="U5" i="15"/>
  <c r="N82" i="20"/>
  <c r="S19" i="20"/>
  <c r="S21" i="20" s="1"/>
  <c r="S125" i="20"/>
  <c r="S126" i="20" s="1"/>
  <c r="S107" i="20"/>
  <c r="S108" i="20" s="1"/>
  <c r="S89" i="20"/>
  <c r="S90" i="20" s="1"/>
  <c r="S71" i="20"/>
  <c r="S72" i="20" s="1"/>
  <c r="R53" i="20"/>
  <c r="R54" i="20" s="1"/>
  <c r="O46" i="6"/>
  <c r="V20" i="8"/>
  <c r="Q27" i="6"/>
  <c r="Q89" i="6" s="1"/>
  <c r="Q90" i="6" s="1"/>
  <c r="Q28" i="6"/>
  <c r="Q107" i="6" s="1"/>
  <c r="Q108" i="6" s="1"/>
  <c r="Q29" i="6"/>
  <c r="Q125" i="6" s="1"/>
  <c r="Q126" i="6" s="1"/>
  <c r="Y16" i="8"/>
  <c r="Y15" i="8"/>
  <c r="Q26" i="6"/>
  <c r="Q71" i="6" s="1"/>
  <c r="Q72" i="6" s="1"/>
  <c r="Q25" i="6"/>
  <c r="Q53" i="6" s="1"/>
  <c r="Q54" i="6" s="1"/>
  <c r="R12" i="6"/>
  <c r="Z14" i="8" s="1"/>
  <c r="M136" i="6"/>
  <c r="N136" i="6" s="1"/>
  <c r="U24" i="8"/>
  <c r="N118" i="6"/>
  <c r="L150" i="3"/>
  <c r="K65" i="4"/>
  <c r="L218" i="3"/>
  <c r="K97" i="4"/>
  <c r="L284" i="3"/>
  <c r="K129" i="4"/>
  <c r="L184" i="3"/>
  <c r="K81" i="4"/>
  <c r="L251" i="3"/>
  <c r="K113" i="4"/>
  <c r="L115" i="3"/>
  <c r="K49" i="4"/>
  <c r="P23" i="6"/>
  <c r="R19" i="6"/>
  <c r="Z15" i="8" s="1"/>
  <c r="P46" i="20" l="1"/>
  <c r="W3" i="15"/>
  <c r="U4" i="15"/>
  <c r="N64" i="20"/>
  <c r="V7" i="15"/>
  <c r="O118" i="20"/>
  <c r="U22" i="8"/>
  <c r="N82" i="6"/>
  <c r="M64" i="6"/>
  <c r="T21" i="8"/>
  <c r="V6" i="15"/>
  <c r="O100" i="20"/>
  <c r="V8" i="15"/>
  <c r="O136" i="20"/>
  <c r="U23" i="8"/>
  <c r="N100" i="6"/>
  <c r="V5" i="15"/>
  <c r="O82" i="20"/>
  <c r="U19" i="20"/>
  <c r="U21" i="20" s="1"/>
  <c r="T19" i="20"/>
  <c r="T21" i="20" s="1"/>
  <c r="T71" i="20"/>
  <c r="T72" i="20" s="1"/>
  <c r="T89" i="20"/>
  <c r="T90" i="20" s="1"/>
  <c r="T107" i="20"/>
  <c r="T108" i="20" s="1"/>
  <c r="T125" i="20"/>
  <c r="T126" i="20" s="1"/>
  <c r="S53" i="20"/>
  <c r="S54" i="20" s="1"/>
  <c r="R25" i="6"/>
  <c r="R53" i="6" s="1"/>
  <c r="R54" i="6" s="1"/>
  <c r="R26" i="6"/>
  <c r="R71" i="6" s="1"/>
  <c r="R72" i="6" s="1"/>
  <c r="R27" i="6"/>
  <c r="R89" i="6" s="1"/>
  <c r="R90" i="6" s="1"/>
  <c r="W20" i="8"/>
  <c r="P46" i="6"/>
  <c r="R29" i="6"/>
  <c r="R125" i="6" s="1"/>
  <c r="R126" i="6" s="1"/>
  <c r="R28" i="6"/>
  <c r="R107" i="6" s="1"/>
  <c r="R108" i="6" s="1"/>
  <c r="R21" i="6"/>
  <c r="Z16" i="8" s="1"/>
  <c r="S12" i="6"/>
  <c r="AA14" i="8" s="1"/>
  <c r="U25" i="8"/>
  <c r="V24" i="8"/>
  <c r="O118" i="6"/>
  <c r="O136" i="6"/>
  <c r="V25" i="8"/>
  <c r="M284" i="3"/>
  <c r="L129" i="4"/>
  <c r="M184" i="3"/>
  <c r="L81" i="4"/>
  <c r="M115" i="3"/>
  <c r="L49" i="4"/>
  <c r="M218" i="3"/>
  <c r="L97" i="4"/>
  <c r="M251" i="3"/>
  <c r="L113" i="4"/>
  <c r="M150" i="3"/>
  <c r="L65" i="4"/>
  <c r="Q23" i="6"/>
  <c r="S19" i="6"/>
  <c r="AA15" i="8" s="1"/>
  <c r="Q46" i="20" l="1"/>
  <c r="X3" i="15"/>
  <c r="V23" i="8"/>
  <c r="O100" i="6"/>
  <c r="U21" i="8"/>
  <c r="N64" i="6"/>
  <c r="V22" i="8"/>
  <c r="O82" i="6"/>
  <c r="W8" i="15"/>
  <c r="P136" i="20"/>
  <c r="W7" i="15"/>
  <c r="P118" i="20"/>
  <c r="W5" i="15"/>
  <c r="P82" i="20"/>
  <c r="W6" i="15"/>
  <c r="P100" i="20"/>
  <c r="V4" i="15"/>
  <c r="O64" i="20"/>
  <c r="T53" i="20"/>
  <c r="T54" i="20" s="1"/>
  <c r="U71" i="20"/>
  <c r="U72" i="20" s="1"/>
  <c r="U89" i="20"/>
  <c r="U90" i="20" s="1"/>
  <c r="U107" i="20"/>
  <c r="U108" i="20" s="1"/>
  <c r="U125" i="20"/>
  <c r="U126" i="20" s="1"/>
  <c r="S28" i="6"/>
  <c r="S107" i="6" s="1"/>
  <c r="S108" i="6" s="1"/>
  <c r="S29" i="6"/>
  <c r="S125" i="6" s="1"/>
  <c r="S126" i="6" s="1"/>
  <c r="X20" i="8"/>
  <c r="Q46" i="6"/>
  <c r="S25" i="6"/>
  <c r="S53" i="6" s="1"/>
  <c r="S54" i="6" s="1"/>
  <c r="S27" i="6"/>
  <c r="S89" i="6" s="1"/>
  <c r="S90" i="6" s="1"/>
  <c r="S26" i="6"/>
  <c r="S71" i="6" s="1"/>
  <c r="S72" i="6" s="1"/>
  <c r="S21" i="6"/>
  <c r="AA16" i="8" s="1"/>
  <c r="U12" i="6"/>
  <c r="AC14" i="8" s="1"/>
  <c r="T12" i="6"/>
  <c r="AB14" i="8" s="1"/>
  <c r="N150" i="3"/>
  <c r="O150" i="3" s="1"/>
  <c r="P150" i="3" s="1"/>
  <c r="Q150" i="3" s="1"/>
  <c r="R150" i="3" s="1"/>
  <c r="S150" i="3" s="1"/>
  <c r="T150" i="3" s="1"/>
  <c r="U150" i="3" s="1"/>
  <c r="M65" i="4"/>
  <c r="N284" i="3"/>
  <c r="O284" i="3" s="1"/>
  <c r="P284" i="3" s="1"/>
  <c r="Q284" i="3" s="1"/>
  <c r="R284" i="3" s="1"/>
  <c r="S284" i="3" s="1"/>
  <c r="T284" i="3" s="1"/>
  <c r="U284" i="3" s="1"/>
  <c r="M129" i="4"/>
  <c r="N184" i="3"/>
  <c r="O184" i="3" s="1"/>
  <c r="P184" i="3" s="1"/>
  <c r="Q184" i="3" s="1"/>
  <c r="R184" i="3" s="1"/>
  <c r="S184" i="3" s="1"/>
  <c r="T184" i="3" s="1"/>
  <c r="U184" i="3" s="1"/>
  <c r="M81" i="4"/>
  <c r="N251" i="3"/>
  <c r="O251" i="3" s="1"/>
  <c r="P251" i="3" s="1"/>
  <c r="Q251" i="3" s="1"/>
  <c r="R251" i="3" s="1"/>
  <c r="S251" i="3" s="1"/>
  <c r="T251" i="3" s="1"/>
  <c r="U251" i="3" s="1"/>
  <c r="M113" i="4"/>
  <c r="N115" i="3"/>
  <c r="O115" i="3" s="1"/>
  <c r="P115" i="3" s="1"/>
  <c r="Q115" i="3" s="1"/>
  <c r="R115" i="3" s="1"/>
  <c r="S115" i="3" s="1"/>
  <c r="T115" i="3" s="1"/>
  <c r="U115" i="3" s="1"/>
  <c r="M49" i="4"/>
  <c r="N218" i="3"/>
  <c r="O218" i="3" s="1"/>
  <c r="P218" i="3" s="1"/>
  <c r="Q218" i="3" s="1"/>
  <c r="R218" i="3" s="1"/>
  <c r="S218" i="3" s="1"/>
  <c r="T218" i="3" s="1"/>
  <c r="U218" i="3" s="1"/>
  <c r="M97" i="4"/>
  <c r="W24" i="8"/>
  <c r="P118" i="6"/>
  <c r="P136" i="6"/>
  <c r="W25" i="8"/>
  <c r="R23" i="6"/>
  <c r="U19" i="6"/>
  <c r="T19" i="6"/>
  <c r="AB15" i="8" s="1"/>
  <c r="AC15" i="8" l="1"/>
  <c r="U21" i="6"/>
  <c r="R46" i="20"/>
  <c r="Y3" i="15"/>
  <c r="X5" i="15"/>
  <c r="Q82" i="20"/>
  <c r="W22" i="8"/>
  <c r="P82" i="6"/>
  <c r="X7" i="15"/>
  <c r="Q118" i="20"/>
  <c r="V21" i="8"/>
  <c r="O64" i="6"/>
  <c r="W4" i="15"/>
  <c r="P64" i="20"/>
  <c r="X8" i="15"/>
  <c r="Q136" i="20"/>
  <c r="W23" i="8"/>
  <c r="P100" i="6"/>
  <c r="X6" i="15"/>
  <c r="Q100" i="20"/>
  <c r="U53" i="20"/>
  <c r="U54" i="20" s="1"/>
  <c r="T27" i="6"/>
  <c r="T89" i="6" s="1"/>
  <c r="T90" i="6" s="1"/>
  <c r="R46" i="6"/>
  <c r="Y20" i="8"/>
  <c r="T29" i="6"/>
  <c r="T125" i="6" s="1"/>
  <c r="T126" i="6" s="1"/>
  <c r="T26" i="6"/>
  <c r="T71" i="6" s="1"/>
  <c r="T72" i="6" s="1"/>
  <c r="T28" i="6"/>
  <c r="T107" i="6" s="1"/>
  <c r="T108" i="6" s="1"/>
  <c r="T25" i="6"/>
  <c r="T53" i="6" s="1"/>
  <c r="T54" i="6" s="1"/>
  <c r="T21" i="6"/>
  <c r="AB16" i="8" s="1"/>
  <c r="AC16" i="8"/>
  <c r="X24" i="8"/>
  <c r="Q118" i="6"/>
  <c r="Q136" i="6"/>
  <c r="X25" i="8"/>
  <c r="S23" i="6"/>
  <c r="S46" i="20" l="1"/>
  <c r="Z3" i="15"/>
  <c r="Y7" i="15"/>
  <c r="R118" i="20"/>
  <c r="Y8" i="15"/>
  <c r="R136" i="20"/>
  <c r="X4" i="15"/>
  <c r="Q64" i="20"/>
  <c r="X22" i="8"/>
  <c r="Q82" i="6"/>
  <c r="X23" i="8"/>
  <c r="Q100" i="6"/>
  <c r="Y6" i="15"/>
  <c r="R100" i="20"/>
  <c r="P64" i="6"/>
  <c r="W21" i="8"/>
  <c r="Y5" i="15"/>
  <c r="R82" i="20"/>
  <c r="Z20" i="8"/>
  <c r="S46" i="6"/>
  <c r="U26" i="6"/>
  <c r="U71" i="6" s="1"/>
  <c r="U72" i="6" s="1"/>
  <c r="U27" i="6"/>
  <c r="U89" i="6" s="1"/>
  <c r="U90" i="6" s="1"/>
  <c r="U25" i="6"/>
  <c r="U53" i="6" s="1"/>
  <c r="U54" i="6" s="1"/>
  <c r="U29" i="6"/>
  <c r="U125" i="6" s="1"/>
  <c r="U126" i="6" s="1"/>
  <c r="U28" i="6"/>
  <c r="U107" i="6" s="1"/>
  <c r="U108" i="6" s="1"/>
  <c r="Y24" i="8"/>
  <c r="R118" i="6"/>
  <c r="R136" i="6"/>
  <c r="Y25" i="8"/>
  <c r="T23" i="6"/>
  <c r="T46" i="20" l="1"/>
  <c r="AA3" i="15"/>
  <c r="X21" i="8"/>
  <c r="Q64" i="6"/>
  <c r="Y4" i="15"/>
  <c r="R64" i="20"/>
  <c r="S100" i="20"/>
  <c r="Z6" i="15"/>
  <c r="Y22" i="8"/>
  <c r="R82" i="6"/>
  <c r="Z8" i="15"/>
  <c r="S136" i="20"/>
  <c r="Y23" i="8"/>
  <c r="R100" i="6"/>
  <c r="Z5" i="15"/>
  <c r="S82" i="20"/>
  <c r="Z7" i="15"/>
  <c r="S118" i="20"/>
  <c r="T46" i="6"/>
  <c r="AA20" i="8"/>
  <c r="U23" i="6"/>
  <c r="Z24" i="8"/>
  <c r="S118" i="6"/>
  <c r="S136" i="6"/>
  <c r="Z25" i="8"/>
  <c r="U46" i="20" l="1"/>
  <c r="AC3" i="15" s="1"/>
  <c r="AB3" i="15"/>
  <c r="AA7" i="15"/>
  <c r="T118" i="20"/>
  <c r="AA5" i="15"/>
  <c r="T82" i="20"/>
  <c r="T100" i="20"/>
  <c r="AA6" i="15"/>
  <c r="Z22" i="8"/>
  <c r="S82" i="6"/>
  <c r="Z23" i="8"/>
  <c r="S100" i="6"/>
  <c r="Z4" i="15"/>
  <c r="S64" i="20"/>
  <c r="AA8" i="15"/>
  <c r="T136" i="20"/>
  <c r="R64" i="6"/>
  <c r="Y21" i="8"/>
  <c r="U46" i="6"/>
  <c r="AC20" i="8" s="1"/>
  <c r="AB20" i="8"/>
  <c r="AA24" i="8"/>
  <c r="T118" i="6"/>
  <c r="T136" i="6"/>
  <c r="AA25" i="8"/>
  <c r="Z21" i="8" l="1"/>
  <c r="S64" i="6"/>
  <c r="AB8" i="15"/>
  <c r="U136" i="20"/>
  <c r="AC8" i="15" s="1"/>
  <c r="AB6" i="15"/>
  <c r="U100" i="20"/>
  <c r="AC6" i="15" s="1"/>
  <c r="AA4" i="15"/>
  <c r="T64" i="20"/>
  <c r="AB5" i="15"/>
  <c r="U82" i="20"/>
  <c r="AC5" i="15" s="1"/>
  <c r="AA22" i="8"/>
  <c r="T82" i="6"/>
  <c r="AA23" i="8"/>
  <c r="T100" i="6"/>
  <c r="AB7" i="15"/>
  <c r="U118" i="20"/>
  <c r="AC7" i="15" s="1"/>
  <c r="AB24" i="8"/>
  <c r="U118" i="6"/>
  <c r="AC24" i="8" s="1"/>
  <c r="AB25" i="8"/>
  <c r="U136" i="6"/>
  <c r="AC25" i="8" s="1"/>
  <c r="AB4" i="15" l="1"/>
  <c r="U64" i="20"/>
  <c r="AC4" i="15" s="1"/>
  <c r="AB23" i="8"/>
  <c r="U100" i="6"/>
  <c r="AC23" i="8" s="1"/>
  <c r="AB22" i="8"/>
  <c r="U82" i="6"/>
  <c r="AC22" i="8" s="1"/>
  <c r="T64" i="6"/>
  <c r="AA21" i="8"/>
  <c r="U64" i="6" l="1"/>
  <c r="AC21" i="8" s="1"/>
  <c r="AB21" i="8"/>
</calcChain>
</file>

<file path=xl/sharedStrings.xml><?xml version="1.0" encoding="utf-8"?>
<sst xmlns="http://schemas.openxmlformats.org/spreadsheetml/2006/main" count="2638" uniqueCount="556">
  <si>
    <t>管理費</t>
    <rPh sb="0" eb="3">
      <t>カンリヒ</t>
    </rPh>
    <phoneticPr fontId="1"/>
  </si>
  <si>
    <t>修繕積立金</t>
    <rPh sb="0" eb="5">
      <t>シュウゼンツミタテキン</t>
    </rPh>
    <phoneticPr fontId="1"/>
  </si>
  <si>
    <t>使用料</t>
    <rPh sb="0" eb="3">
      <t>シヨウリョウ</t>
    </rPh>
    <phoneticPr fontId="1"/>
  </si>
  <si>
    <t>ルーフバルコニー使用料</t>
    <rPh sb="8" eb="11">
      <t>シヨウリョウ</t>
    </rPh>
    <phoneticPr fontId="1"/>
  </si>
  <si>
    <t>駐車場使用料</t>
    <rPh sb="0" eb="3">
      <t>チュウシャジョウ</t>
    </rPh>
    <rPh sb="3" eb="6">
      <t>シヨウリョウ</t>
    </rPh>
    <phoneticPr fontId="1"/>
  </si>
  <si>
    <t>専用庭使用料</t>
    <rPh sb="0" eb="3">
      <t>センヨウニワ</t>
    </rPh>
    <rPh sb="3" eb="6">
      <t>シヨウリョウ</t>
    </rPh>
    <phoneticPr fontId="1"/>
  </si>
  <si>
    <t>駐輪場使用料</t>
    <rPh sb="0" eb="3">
      <t>チュウリンジョウ</t>
    </rPh>
    <rPh sb="3" eb="6">
      <t>シヨウリョウ</t>
    </rPh>
    <phoneticPr fontId="1"/>
  </si>
  <si>
    <t>ミニバイク置場使用料</t>
    <rPh sb="5" eb="7">
      <t>オキバ</t>
    </rPh>
    <rPh sb="7" eb="10">
      <t>シヨウリョウ</t>
    </rPh>
    <phoneticPr fontId="1"/>
  </si>
  <si>
    <t>自動二輪置場使用料</t>
    <rPh sb="0" eb="6">
      <t>ジドウニリンオキバ</t>
    </rPh>
    <rPh sb="6" eb="9">
      <t>シヨウリョウ</t>
    </rPh>
    <phoneticPr fontId="1"/>
  </si>
  <si>
    <t>６月</t>
    <rPh sb="1" eb="2">
      <t>ガツ</t>
    </rPh>
    <phoneticPr fontId="1"/>
  </si>
  <si>
    <t>７月</t>
  </si>
  <si>
    <t>８月</t>
  </si>
  <si>
    <t>９月</t>
  </si>
  <si>
    <t>１０月</t>
  </si>
  <si>
    <t>１１月</t>
  </si>
  <si>
    <t>１２月</t>
  </si>
  <si>
    <t>１月</t>
  </si>
  <si>
    <t>２月</t>
  </si>
  <si>
    <t>３月</t>
  </si>
  <si>
    <t>４月</t>
  </si>
  <si>
    <t>５月</t>
  </si>
  <si>
    <t>●方針検討</t>
    <rPh sb="1" eb="5">
      <t>ホウシンケントウ</t>
    </rPh>
    <phoneticPr fontId="1"/>
  </si>
  <si>
    <t>委員会</t>
    <rPh sb="0" eb="3">
      <t>イインカイ</t>
    </rPh>
    <phoneticPr fontId="1"/>
  </si>
  <si>
    <t>理事会</t>
    <rPh sb="0" eb="3">
      <t>リジカイ</t>
    </rPh>
    <phoneticPr fontId="1"/>
  </si>
  <si>
    <t>●シミュレーション</t>
    <phoneticPr fontId="1"/>
  </si>
  <si>
    <t>●アンケート内容説明／承認</t>
    <rPh sb="6" eb="8">
      <t>ナイヨウ</t>
    </rPh>
    <rPh sb="8" eb="10">
      <t>セツメイ</t>
    </rPh>
    <rPh sb="11" eb="13">
      <t>ショウニン</t>
    </rPh>
    <phoneticPr fontId="1"/>
  </si>
  <si>
    <t>●アンケート結果の報告</t>
    <rPh sb="6" eb="8">
      <t>ケッカ</t>
    </rPh>
    <rPh sb="9" eb="11">
      <t>ホウコク</t>
    </rPh>
    <phoneticPr fontId="1"/>
  </si>
  <si>
    <t>●アンケート結果を踏まえた方針検討</t>
    <rPh sb="6" eb="8">
      <t>ケッカ</t>
    </rPh>
    <rPh sb="9" eb="10">
      <t>フ</t>
    </rPh>
    <rPh sb="13" eb="17">
      <t>ホウシンケントウ</t>
    </rPh>
    <phoneticPr fontId="1"/>
  </si>
  <si>
    <t>管理経費検討委員会</t>
    <rPh sb="0" eb="4">
      <t>カンリケイヒ</t>
    </rPh>
    <rPh sb="4" eb="9">
      <t>ケントウイインカイ</t>
    </rPh>
    <phoneticPr fontId="1"/>
  </si>
  <si>
    <t>◎検討方針</t>
    <rPh sb="1" eb="5">
      <t>ケントウホウシン</t>
    </rPh>
    <phoneticPr fontId="1"/>
  </si>
  <si>
    <t>◎検討スケジュール</t>
    <rPh sb="1" eb="3">
      <t>ケントウ</t>
    </rPh>
    <phoneticPr fontId="1"/>
  </si>
  <si>
    <t>□</t>
    <phoneticPr fontId="1"/>
  </si>
  <si>
    <t>一般会計</t>
    <rPh sb="0" eb="4">
      <t>イッパンカイケイ</t>
    </rPh>
    <phoneticPr fontId="1"/>
  </si>
  <si>
    <t>収入</t>
    <rPh sb="0" eb="2">
      <t>シュウニュウ</t>
    </rPh>
    <phoneticPr fontId="1"/>
  </si>
  <si>
    <t>その他の収入</t>
    <rPh sb="2" eb="3">
      <t>タ</t>
    </rPh>
    <rPh sb="4" eb="6">
      <t>シュウニュウ</t>
    </rPh>
    <phoneticPr fontId="1"/>
  </si>
  <si>
    <t>ルーフバルコニー、専用庭使用料</t>
    <rPh sb="9" eb="11">
      <t>センヨウ</t>
    </rPh>
    <rPh sb="11" eb="12">
      <t>ニワ</t>
    </rPh>
    <rPh sb="12" eb="15">
      <t>シヨウリョウ</t>
    </rPh>
    <phoneticPr fontId="1"/>
  </si>
  <si>
    <t>駐車場、駐輪場等使用料</t>
    <rPh sb="0" eb="3">
      <t>チュウシャジョウ</t>
    </rPh>
    <rPh sb="4" eb="7">
      <t>チュウリンジョウ</t>
    </rPh>
    <rPh sb="7" eb="8">
      <t>トウ</t>
    </rPh>
    <rPh sb="8" eb="11">
      <t>シヨウリョウ</t>
    </rPh>
    <phoneticPr fontId="1"/>
  </si>
  <si>
    <t>雑収入</t>
    <rPh sb="0" eb="3">
      <t>ザツシュウニュウ</t>
    </rPh>
    <phoneticPr fontId="1"/>
  </si>
  <si>
    <t>所用室使用料</t>
    <rPh sb="0" eb="3">
      <t>ショヨウシツ</t>
    </rPh>
    <rPh sb="3" eb="6">
      <t>シヨウリョウ</t>
    </rPh>
    <phoneticPr fontId="1"/>
  </si>
  <si>
    <t>FAX・コピー使用料</t>
    <rPh sb="7" eb="10">
      <t>シヨウリョウ</t>
    </rPh>
    <phoneticPr fontId="1"/>
  </si>
  <si>
    <t>受取保険金</t>
    <rPh sb="0" eb="2">
      <t>ウケトリ</t>
    </rPh>
    <rPh sb="2" eb="5">
      <t>ホケンキン</t>
    </rPh>
    <phoneticPr fontId="1"/>
  </si>
  <si>
    <t>計</t>
    <rPh sb="0" eb="1">
      <t>ケイ</t>
    </rPh>
    <phoneticPr fontId="1"/>
  </si>
  <si>
    <t>2015年度</t>
    <rPh sb="4" eb="5">
      <t>ネン</t>
    </rPh>
    <rPh sb="5" eb="6">
      <t>ド</t>
    </rPh>
    <phoneticPr fontId="1"/>
  </si>
  <si>
    <t>2016年度</t>
    <rPh sb="4" eb="5">
      <t>ネン</t>
    </rPh>
    <rPh sb="5" eb="6">
      <t>ド</t>
    </rPh>
    <phoneticPr fontId="1"/>
  </si>
  <si>
    <t>2017年度</t>
    <rPh sb="4" eb="5">
      <t>ネン</t>
    </rPh>
    <rPh sb="5" eb="6">
      <t>ド</t>
    </rPh>
    <phoneticPr fontId="1"/>
  </si>
  <si>
    <t>2018年度</t>
    <rPh sb="4" eb="5">
      <t>ネン</t>
    </rPh>
    <rPh sb="5" eb="6">
      <t>ド</t>
    </rPh>
    <phoneticPr fontId="1"/>
  </si>
  <si>
    <t>2019年度</t>
    <rPh sb="4" eb="5">
      <t>ネン</t>
    </rPh>
    <rPh sb="5" eb="6">
      <t>ド</t>
    </rPh>
    <phoneticPr fontId="1"/>
  </si>
  <si>
    <t>2020年度</t>
    <rPh sb="4" eb="5">
      <t>ネン</t>
    </rPh>
    <rPh sb="5" eb="6">
      <t>ド</t>
    </rPh>
    <phoneticPr fontId="1"/>
  </si>
  <si>
    <t>2012年度</t>
    <rPh sb="4" eb="6">
      <t>ネンド</t>
    </rPh>
    <phoneticPr fontId="1"/>
  </si>
  <si>
    <t>2013年度</t>
    <rPh sb="4" eb="6">
      <t>ネンド</t>
    </rPh>
    <phoneticPr fontId="1"/>
  </si>
  <si>
    <t>2014年度</t>
    <rPh sb="4" eb="6">
      <t>ネンド</t>
    </rPh>
    <phoneticPr fontId="1"/>
  </si>
  <si>
    <t>切手販売代</t>
    <rPh sb="0" eb="2">
      <t>キッテ</t>
    </rPh>
    <rPh sb="2" eb="5">
      <t>ハンバイダイ</t>
    </rPh>
    <phoneticPr fontId="1"/>
  </si>
  <si>
    <t>県民まちなみ緑化事業補助金</t>
    <rPh sb="0" eb="2">
      <t>ケンミン</t>
    </rPh>
    <rPh sb="6" eb="8">
      <t>リョクカ</t>
    </rPh>
    <rPh sb="8" eb="10">
      <t>ジギョウ</t>
    </rPh>
    <rPh sb="10" eb="13">
      <t>ホジョキン</t>
    </rPh>
    <phoneticPr fontId="1"/>
  </si>
  <si>
    <t>特別会計</t>
    <rPh sb="0" eb="4">
      <t>トクベツカイケイ</t>
    </rPh>
    <phoneticPr fontId="1"/>
  </si>
  <si>
    <t>団地修繕積立金</t>
    <rPh sb="0" eb="2">
      <t>ダンチ</t>
    </rPh>
    <rPh sb="2" eb="4">
      <t>シュウゼン</t>
    </rPh>
    <rPh sb="4" eb="7">
      <t>ツミタテキン</t>
    </rPh>
    <phoneticPr fontId="1"/>
  </si>
  <si>
    <t>当期団地修繕積立金</t>
    <rPh sb="0" eb="2">
      <t>トウキ</t>
    </rPh>
    <rPh sb="2" eb="4">
      <t>ダンチ</t>
    </rPh>
    <rPh sb="4" eb="6">
      <t>シュウゼン</t>
    </rPh>
    <rPh sb="6" eb="9">
      <t>ツミタテキン</t>
    </rPh>
    <phoneticPr fontId="1"/>
  </si>
  <si>
    <t>受取保険金</t>
    <rPh sb="0" eb="5">
      <t>ウケトリホケンキン</t>
    </rPh>
    <phoneticPr fontId="1"/>
  </si>
  <si>
    <t>積立債権利息</t>
    <rPh sb="0" eb="2">
      <t>ツミタテ</t>
    </rPh>
    <rPh sb="2" eb="4">
      <t>サイケン</t>
    </rPh>
    <rPh sb="4" eb="6">
      <t>リソク</t>
    </rPh>
    <phoneticPr fontId="1"/>
  </si>
  <si>
    <t>一般会計より受入れ</t>
    <rPh sb="0" eb="4">
      <t>イッパンカイケイ</t>
    </rPh>
    <rPh sb="6" eb="8">
      <t>ウケイ</t>
    </rPh>
    <phoneticPr fontId="1"/>
  </si>
  <si>
    <t>計</t>
    <rPh sb="0" eb="1">
      <t>ケイ</t>
    </rPh>
    <phoneticPr fontId="1"/>
  </si>
  <si>
    <t>期末残（次期繰越金）</t>
    <rPh sb="0" eb="3">
      <t>キマツザン</t>
    </rPh>
    <rPh sb="4" eb="9">
      <t>ジキクリコシキン</t>
    </rPh>
    <phoneticPr fontId="1"/>
  </si>
  <si>
    <t>管理費だけでなく、修繕積立金や各種使用料も検討対象とする。そのためには、まずは現状の洗い出し（管理経費算出の根拠）から始める。</t>
    <rPh sb="0" eb="2">
      <t>カンリ</t>
    </rPh>
    <rPh sb="2" eb="3">
      <t>ヒ</t>
    </rPh>
    <rPh sb="9" eb="11">
      <t>シュウゼン</t>
    </rPh>
    <rPh sb="11" eb="13">
      <t>ツミタテ</t>
    </rPh>
    <rPh sb="13" eb="14">
      <t>キン</t>
    </rPh>
    <rPh sb="15" eb="17">
      <t>カクシュ</t>
    </rPh>
    <rPh sb="17" eb="20">
      <t>シヨウリョウ</t>
    </rPh>
    <rPh sb="21" eb="23">
      <t>ケントウ</t>
    </rPh>
    <rPh sb="23" eb="25">
      <t>タイショウ</t>
    </rPh>
    <rPh sb="39" eb="41">
      <t>ゲンジョウ</t>
    </rPh>
    <rPh sb="42" eb="43">
      <t>アラ</t>
    </rPh>
    <rPh sb="44" eb="45">
      <t>ダ</t>
    </rPh>
    <rPh sb="47" eb="51">
      <t>カンリケイヒ</t>
    </rPh>
    <rPh sb="51" eb="53">
      <t>サンシュツ</t>
    </rPh>
    <rPh sb="54" eb="56">
      <t>コンキョ</t>
    </rPh>
    <rPh sb="59" eb="60">
      <t>ハジ</t>
    </rPh>
    <phoneticPr fontId="1"/>
  </si>
  <si>
    <t>根拠規定</t>
    <rPh sb="0" eb="4">
      <t>コンキョキテイ</t>
    </rPh>
    <phoneticPr fontId="1"/>
  </si>
  <si>
    <t>団地修繕積立金</t>
    <rPh sb="0" eb="2">
      <t>ダンチ</t>
    </rPh>
    <rPh sb="2" eb="4">
      <t>シュウゼン</t>
    </rPh>
    <rPh sb="4" eb="7">
      <t>ツミタテキン</t>
    </rPh>
    <phoneticPr fontId="1"/>
  </si>
  <si>
    <t>棟修繕積立金（1番館）</t>
    <rPh sb="0" eb="1">
      <t>トウ</t>
    </rPh>
    <rPh sb="1" eb="3">
      <t>シュウゼン</t>
    </rPh>
    <rPh sb="3" eb="6">
      <t>ツミタテキン</t>
    </rPh>
    <rPh sb="8" eb="10">
      <t>バンカン</t>
    </rPh>
    <phoneticPr fontId="1"/>
  </si>
  <si>
    <t>棟修繕積立金（2番館）</t>
    <rPh sb="0" eb="1">
      <t>トウ</t>
    </rPh>
    <rPh sb="1" eb="3">
      <t>シュウゼン</t>
    </rPh>
    <rPh sb="3" eb="6">
      <t>ツミタテキン</t>
    </rPh>
    <rPh sb="8" eb="10">
      <t>バンカン</t>
    </rPh>
    <phoneticPr fontId="1"/>
  </si>
  <si>
    <t>棟修繕積立金（3番館）</t>
    <rPh sb="0" eb="1">
      <t>トウ</t>
    </rPh>
    <rPh sb="1" eb="3">
      <t>シュウゼン</t>
    </rPh>
    <rPh sb="3" eb="6">
      <t>ツミタテキン</t>
    </rPh>
    <rPh sb="8" eb="10">
      <t>バンカン</t>
    </rPh>
    <phoneticPr fontId="1"/>
  </si>
  <si>
    <t>棟修繕積立金（4番館）</t>
    <rPh sb="0" eb="1">
      <t>トウ</t>
    </rPh>
    <rPh sb="1" eb="3">
      <t>シュウゼン</t>
    </rPh>
    <rPh sb="3" eb="6">
      <t>ツミタテキン</t>
    </rPh>
    <rPh sb="8" eb="10">
      <t>バンカン</t>
    </rPh>
    <phoneticPr fontId="1"/>
  </si>
  <si>
    <t>棟修繕積立金（5番館）</t>
    <rPh sb="0" eb="1">
      <t>トウ</t>
    </rPh>
    <rPh sb="1" eb="3">
      <t>シュウゼン</t>
    </rPh>
    <rPh sb="3" eb="6">
      <t>ツミタテキン</t>
    </rPh>
    <rPh sb="8" eb="10">
      <t>バンカン</t>
    </rPh>
    <phoneticPr fontId="1"/>
  </si>
  <si>
    <t>管理規約第31条
管理規約 表４</t>
    <rPh sb="0" eb="4">
      <t>カンリキヤク</t>
    </rPh>
    <rPh sb="4" eb="5">
      <t>ダイ</t>
    </rPh>
    <rPh sb="7" eb="8">
      <t>ジョウ</t>
    </rPh>
    <rPh sb="9" eb="13">
      <t>カンリキヤク</t>
    </rPh>
    <rPh sb="14" eb="15">
      <t>ヒョウ</t>
    </rPh>
    <phoneticPr fontId="1"/>
  </si>
  <si>
    <t>管理規約第31条
管理規約 表４</t>
    <phoneticPr fontId="1"/>
  </si>
  <si>
    <t>専有面積（㎡）</t>
    <rPh sb="0" eb="2">
      <t>センユウ</t>
    </rPh>
    <rPh sb="2" eb="4">
      <t>メンセキ</t>
    </rPh>
    <phoneticPr fontId="1"/>
  </si>
  <si>
    <t>支出</t>
    <rPh sb="0" eb="2">
      <t>シシュツ</t>
    </rPh>
    <phoneticPr fontId="1"/>
  </si>
  <si>
    <t>管理委託料</t>
    <rPh sb="0" eb="5">
      <t>カンリイタクリョウ</t>
    </rPh>
    <phoneticPr fontId="1"/>
  </si>
  <si>
    <t>管理員業務費</t>
    <rPh sb="0" eb="3">
      <t>カンリイン</t>
    </rPh>
    <rPh sb="3" eb="6">
      <t>ギョウムヒ</t>
    </rPh>
    <phoneticPr fontId="1"/>
  </si>
  <si>
    <t>設備管理業務費</t>
    <rPh sb="0" eb="4">
      <t>セツビカンリ</t>
    </rPh>
    <rPh sb="4" eb="7">
      <t>ギョウムヒ</t>
    </rPh>
    <phoneticPr fontId="1"/>
  </si>
  <si>
    <t>監視警備業務費</t>
    <rPh sb="0" eb="4">
      <t>カンシケイビ</t>
    </rPh>
    <rPh sb="4" eb="7">
      <t>ギョウムヒ</t>
    </rPh>
    <phoneticPr fontId="1"/>
  </si>
  <si>
    <t>清掃業務費</t>
    <rPh sb="0" eb="5">
      <t>セイソウギョウムヒ</t>
    </rPh>
    <phoneticPr fontId="1"/>
  </si>
  <si>
    <t>管理報酬</t>
    <rPh sb="0" eb="4">
      <t>カンリホウシュウ</t>
    </rPh>
    <phoneticPr fontId="1"/>
  </si>
  <si>
    <t>光熱費</t>
    <rPh sb="0" eb="3">
      <t>コウネツヒ</t>
    </rPh>
    <phoneticPr fontId="1"/>
  </si>
  <si>
    <t>電気代</t>
    <rPh sb="0" eb="3">
      <t>デンキダイ</t>
    </rPh>
    <phoneticPr fontId="1"/>
  </si>
  <si>
    <t>水道代</t>
    <rPh sb="0" eb="3">
      <t>スイドウダイ</t>
    </rPh>
    <phoneticPr fontId="1"/>
  </si>
  <si>
    <t>ガス代</t>
    <rPh sb="2" eb="3">
      <t>ダイ</t>
    </rPh>
    <phoneticPr fontId="1"/>
  </si>
  <si>
    <t>保守料</t>
    <rPh sb="0" eb="3">
      <t>ホシュリョウ</t>
    </rPh>
    <phoneticPr fontId="1"/>
  </si>
  <si>
    <t>エレベーター保守料</t>
    <rPh sb="6" eb="9">
      <t>ホシュリョウ</t>
    </rPh>
    <phoneticPr fontId="1"/>
  </si>
  <si>
    <t>駐機保守料</t>
    <rPh sb="0" eb="2">
      <t>チュウキ</t>
    </rPh>
    <rPh sb="2" eb="5">
      <t>ホシュリョウ</t>
    </rPh>
    <phoneticPr fontId="1"/>
  </si>
  <si>
    <t>排水管洗浄料</t>
    <rPh sb="0" eb="3">
      <t>ハイスイカン</t>
    </rPh>
    <rPh sb="3" eb="5">
      <t>センジョウ</t>
    </rPh>
    <rPh sb="5" eb="6">
      <t>リョウ</t>
    </rPh>
    <phoneticPr fontId="1"/>
  </si>
  <si>
    <t>ロボットゲート保守料</t>
    <rPh sb="7" eb="10">
      <t>ホシュリョウ</t>
    </rPh>
    <phoneticPr fontId="1"/>
  </si>
  <si>
    <t>宅配ロッカー保守料</t>
    <rPh sb="0" eb="2">
      <t>タクハイ</t>
    </rPh>
    <rPh sb="6" eb="9">
      <t>ホシュリョウ</t>
    </rPh>
    <phoneticPr fontId="1"/>
  </si>
  <si>
    <t>ゴミロータリードラム保守料</t>
    <rPh sb="10" eb="13">
      <t>ホシュリョウ</t>
    </rPh>
    <phoneticPr fontId="1"/>
  </si>
  <si>
    <t>コピー機保守料</t>
    <rPh sb="3" eb="4">
      <t>キ</t>
    </rPh>
    <rPh sb="4" eb="7">
      <t>ホシュリョウ</t>
    </rPh>
    <phoneticPr fontId="1"/>
  </si>
  <si>
    <t>その他</t>
    <rPh sb="2" eb="3">
      <t>タ</t>
    </rPh>
    <phoneticPr fontId="1"/>
  </si>
  <si>
    <t>自主清掃費</t>
    <rPh sb="0" eb="5">
      <t>ジシュセイソウヒ</t>
    </rPh>
    <phoneticPr fontId="1"/>
  </si>
  <si>
    <t>備品費</t>
    <rPh sb="0" eb="3">
      <t>ビヒンヒ</t>
    </rPh>
    <phoneticPr fontId="1"/>
  </si>
  <si>
    <t>通信費</t>
    <rPh sb="0" eb="3">
      <t>ツウシンヒ</t>
    </rPh>
    <phoneticPr fontId="1"/>
  </si>
  <si>
    <t>マンション総合保険</t>
    <rPh sb="5" eb="9">
      <t>ソウゴウホケン</t>
    </rPh>
    <phoneticPr fontId="1"/>
  </si>
  <si>
    <t>特殊建築物定期報告書</t>
    <rPh sb="0" eb="2">
      <t>トクシュ</t>
    </rPh>
    <rPh sb="2" eb="5">
      <t>ケンチクブツ</t>
    </rPh>
    <rPh sb="5" eb="10">
      <t>テイキホウコクショ</t>
    </rPh>
    <phoneticPr fontId="1"/>
  </si>
  <si>
    <t>管理組合運営費</t>
    <rPh sb="0" eb="4">
      <t>カンリクミアイ</t>
    </rPh>
    <rPh sb="4" eb="7">
      <t>ウンエイヒ</t>
    </rPh>
    <phoneticPr fontId="1"/>
  </si>
  <si>
    <t>コミュニティ活動費</t>
    <rPh sb="6" eb="9">
      <t>カツドウヒ</t>
    </rPh>
    <phoneticPr fontId="1"/>
  </si>
  <si>
    <t>植栽管理費</t>
    <rPh sb="0" eb="2">
      <t>ショクサイ</t>
    </rPh>
    <rPh sb="2" eb="5">
      <t>カンリヒ</t>
    </rPh>
    <phoneticPr fontId="1"/>
  </si>
  <si>
    <t>防犯カメラリース料</t>
    <rPh sb="0" eb="2">
      <t>ボウハン</t>
    </rPh>
    <rPh sb="8" eb="9">
      <t>リョウ</t>
    </rPh>
    <phoneticPr fontId="1"/>
  </si>
  <si>
    <t>雑費</t>
    <rPh sb="0" eb="2">
      <t>ザッピ</t>
    </rPh>
    <phoneticPr fontId="1"/>
  </si>
  <si>
    <t>自動振替手数料</t>
    <rPh sb="0" eb="4">
      <t>ジドウフリカエ</t>
    </rPh>
    <rPh sb="4" eb="7">
      <t>テスウリョウ</t>
    </rPh>
    <phoneticPr fontId="1"/>
  </si>
  <si>
    <t>修繕積立金への繰入</t>
    <rPh sb="0" eb="5">
      <t>シュウゼンツミタテキン</t>
    </rPh>
    <rPh sb="7" eb="9">
      <t>クリイレ</t>
    </rPh>
    <phoneticPr fontId="1"/>
  </si>
  <si>
    <t>団地修繕積立金会計へ繰入</t>
    <rPh sb="0" eb="2">
      <t>ダンチ</t>
    </rPh>
    <rPh sb="2" eb="4">
      <t>シュウゼン</t>
    </rPh>
    <rPh sb="4" eb="7">
      <t>ツミタテキン</t>
    </rPh>
    <rPh sb="7" eb="9">
      <t>カイケイ</t>
    </rPh>
    <rPh sb="10" eb="12">
      <t>クリイレ</t>
    </rPh>
    <phoneticPr fontId="1"/>
  </si>
  <si>
    <t>棟修繕積立金会計へ（1番館）</t>
    <rPh sb="0" eb="1">
      <t>トウ</t>
    </rPh>
    <rPh sb="1" eb="3">
      <t>シュウゼン</t>
    </rPh>
    <rPh sb="3" eb="6">
      <t>ツミタテキン</t>
    </rPh>
    <rPh sb="6" eb="8">
      <t>カイケイ</t>
    </rPh>
    <rPh sb="11" eb="13">
      <t>バンカン</t>
    </rPh>
    <phoneticPr fontId="1"/>
  </si>
  <si>
    <t>棟修繕積立金会計へ（2番館）</t>
    <rPh sb="0" eb="1">
      <t>トウ</t>
    </rPh>
    <rPh sb="1" eb="3">
      <t>シュウゼン</t>
    </rPh>
    <rPh sb="3" eb="6">
      <t>ツミタテキン</t>
    </rPh>
    <rPh sb="6" eb="8">
      <t>カイケイ</t>
    </rPh>
    <rPh sb="11" eb="13">
      <t>バンカン</t>
    </rPh>
    <phoneticPr fontId="1"/>
  </si>
  <si>
    <t>棟修繕積立金会計へ（3番館）</t>
    <rPh sb="0" eb="1">
      <t>トウ</t>
    </rPh>
    <rPh sb="1" eb="3">
      <t>シュウゼン</t>
    </rPh>
    <rPh sb="3" eb="6">
      <t>ツミタテキン</t>
    </rPh>
    <rPh sb="6" eb="8">
      <t>カイケイ</t>
    </rPh>
    <rPh sb="11" eb="13">
      <t>バンカン</t>
    </rPh>
    <phoneticPr fontId="1"/>
  </si>
  <si>
    <t>棟修繕積立金会計へ（4番館）</t>
    <rPh sb="0" eb="1">
      <t>トウ</t>
    </rPh>
    <rPh sb="1" eb="3">
      <t>シュウゼン</t>
    </rPh>
    <rPh sb="3" eb="6">
      <t>ツミタテキン</t>
    </rPh>
    <rPh sb="6" eb="8">
      <t>カイケイ</t>
    </rPh>
    <rPh sb="11" eb="13">
      <t>バンカン</t>
    </rPh>
    <phoneticPr fontId="1"/>
  </si>
  <si>
    <t>棟修繕積立金会計へ（5番館）</t>
    <rPh sb="0" eb="1">
      <t>トウ</t>
    </rPh>
    <rPh sb="1" eb="3">
      <t>シュウゼン</t>
    </rPh>
    <rPh sb="3" eb="6">
      <t>ツミタテキン</t>
    </rPh>
    <rPh sb="6" eb="8">
      <t>カイケイ</t>
    </rPh>
    <rPh sb="11" eb="13">
      <t>バンカン</t>
    </rPh>
    <phoneticPr fontId="1"/>
  </si>
  <si>
    <t>水景保守料</t>
    <rPh sb="0" eb="2">
      <t>スイケイ</t>
    </rPh>
    <rPh sb="2" eb="5">
      <t>ホシュリョウ</t>
    </rPh>
    <phoneticPr fontId="1"/>
  </si>
  <si>
    <t>消耗品費</t>
    <rPh sb="0" eb="4">
      <t>ショウモウヒンヒ</t>
    </rPh>
    <phoneticPr fontId="1"/>
  </si>
  <si>
    <t>合計</t>
    <rPh sb="0" eb="2">
      <t>ゴウケイ</t>
    </rPh>
    <phoneticPr fontId="1"/>
  </si>
  <si>
    <t>収入</t>
    <rPh sb="0" eb="2">
      <t>シュウニュウ</t>
    </rPh>
    <phoneticPr fontId="1"/>
  </si>
  <si>
    <t>支出</t>
    <rPh sb="0" eb="2">
      <t>シシュツ</t>
    </rPh>
    <phoneticPr fontId="1"/>
  </si>
  <si>
    <t>工事費</t>
    <rPh sb="0" eb="3">
      <t>コウジヒ</t>
    </rPh>
    <phoneticPr fontId="1"/>
  </si>
  <si>
    <t>1番館 修繕積立金</t>
    <rPh sb="1" eb="3">
      <t>バンカン</t>
    </rPh>
    <rPh sb="4" eb="6">
      <t>シュウゼン</t>
    </rPh>
    <rPh sb="6" eb="9">
      <t>ツミタテキン</t>
    </rPh>
    <phoneticPr fontId="1"/>
  </si>
  <si>
    <t>当期棟修繕積立金</t>
    <rPh sb="0" eb="2">
      <t>トウキ</t>
    </rPh>
    <rPh sb="2" eb="3">
      <t>トウ</t>
    </rPh>
    <rPh sb="3" eb="5">
      <t>シュウゼン</t>
    </rPh>
    <rPh sb="5" eb="8">
      <t>ツミタテキン</t>
    </rPh>
    <phoneticPr fontId="1"/>
  </si>
  <si>
    <t>２番館 修繕積立金</t>
    <rPh sb="1" eb="3">
      <t>バンカン</t>
    </rPh>
    <rPh sb="4" eb="6">
      <t>シュウゼン</t>
    </rPh>
    <rPh sb="6" eb="9">
      <t>ツミタテキン</t>
    </rPh>
    <phoneticPr fontId="1"/>
  </si>
  <si>
    <t>３番館 修繕積立金</t>
    <rPh sb="1" eb="3">
      <t>バンカン</t>
    </rPh>
    <rPh sb="4" eb="6">
      <t>シュウゼン</t>
    </rPh>
    <rPh sb="6" eb="9">
      <t>ツミタテキン</t>
    </rPh>
    <phoneticPr fontId="1"/>
  </si>
  <si>
    <t>４番館 修繕積立金</t>
    <rPh sb="1" eb="3">
      <t>バンカン</t>
    </rPh>
    <rPh sb="4" eb="6">
      <t>シュウゼン</t>
    </rPh>
    <rPh sb="6" eb="9">
      <t>ツミタテキン</t>
    </rPh>
    <phoneticPr fontId="1"/>
  </si>
  <si>
    <t>５番館 修繕積立金</t>
    <rPh sb="1" eb="3">
      <t>バンカン</t>
    </rPh>
    <rPh sb="4" eb="6">
      <t>シュウゼン</t>
    </rPh>
    <rPh sb="6" eb="9">
      <t>ツミタテキン</t>
    </rPh>
    <phoneticPr fontId="1"/>
  </si>
  <si>
    <t>駐輪場改修工事</t>
    <rPh sb="0" eb="3">
      <t>チュウリンジョウ</t>
    </rPh>
    <rPh sb="3" eb="5">
      <t>カイシュウ</t>
    </rPh>
    <rPh sb="5" eb="7">
      <t>コウジ</t>
    </rPh>
    <phoneticPr fontId="1"/>
  </si>
  <si>
    <t>設備・監視・清掃業務</t>
    <rPh sb="0" eb="2">
      <t>セツビ</t>
    </rPh>
    <rPh sb="3" eb="5">
      <t>カンシ</t>
    </rPh>
    <rPh sb="6" eb="10">
      <t>セイソウギョウム</t>
    </rPh>
    <phoneticPr fontId="1"/>
  </si>
  <si>
    <t>ガス警報器取替</t>
    <rPh sb="2" eb="5">
      <t>ケイホウキ</t>
    </rPh>
    <rPh sb="5" eb="7">
      <t>トリカエ</t>
    </rPh>
    <phoneticPr fontId="1"/>
  </si>
  <si>
    <t>LED照明機器交換工事</t>
    <rPh sb="3" eb="5">
      <t>ショウメイ</t>
    </rPh>
    <rPh sb="5" eb="7">
      <t>キキ</t>
    </rPh>
    <rPh sb="7" eb="9">
      <t>コウカン</t>
    </rPh>
    <rPh sb="9" eb="11">
      <t>コウジ</t>
    </rPh>
    <phoneticPr fontId="1"/>
  </si>
  <si>
    <t>電子ブレーカー設置工事</t>
    <rPh sb="0" eb="2">
      <t>デンシ</t>
    </rPh>
    <rPh sb="7" eb="11">
      <t>セッチコウジ</t>
    </rPh>
    <phoneticPr fontId="1"/>
  </si>
  <si>
    <t>植栽設備改修工事</t>
    <rPh sb="0" eb="2">
      <t>ショクサイ</t>
    </rPh>
    <rPh sb="2" eb="4">
      <t>セツビ</t>
    </rPh>
    <rPh sb="4" eb="6">
      <t>カイシュウ</t>
    </rPh>
    <rPh sb="6" eb="8">
      <t>コウジ</t>
    </rPh>
    <phoneticPr fontId="1"/>
  </si>
  <si>
    <t>防災費</t>
    <rPh sb="0" eb="3">
      <t>ボウサイヒ</t>
    </rPh>
    <phoneticPr fontId="1"/>
  </si>
  <si>
    <t>特殊建築物定期報告</t>
    <rPh sb="0" eb="2">
      <t>トクシュ</t>
    </rPh>
    <rPh sb="2" eb="5">
      <t>ケンチクブツ</t>
    </rPh>
    <rPh sb="5" eb="7">
      <t>テイキ</t>
    </rPh>
    <rPh sb="7" eb="9">
      <t>ホウコク</t>
    </rPh>
    <phoneticPr fontId="1"/>
  </si>
  <si>
    <t>コンサルタント料</t>
    <rPh sb="7" eb="8">
      <t>リョウ</t>
    </rPh>
    <phoneticPr fontId="1"/>
  </si>
  <si>
    <t>大規模修繕工事費</t>
    <rPh sb="0" eb="5">
      <t>ダイキボシュウゼン</t>
    </rPh>
    <rPh sb="5" eb="8">
      <t>コウジヒ</t>
    </rPh>
    <phoneticPr fontId="1"/>
  </si>
  <si>
    <t>自動扉装置更新工事</t>
    <rPh sb="0" eb="3">
      <t>ジドウトビラ</t>
    </rPh>
    <rPh sb="3" eb="5">
      <t>ソウチ</t>
    </rPh>
    <rPh sb="5" eb="9">
      <t>コウシンコウジ</t>
    </rPh>
    <phoneticPr fontId="1"/>
  </si>
  <si>
    <t>道路等不陸補修工事</t>
    <rPh sb="0" eb="2">
      <t>ドウロ</t>
    </rPh>
    <rPh sb="2" eb="3">
      <t>トウ</t>
    </rPh>
    <rPh sb="3" eb="5">
      <t>フリク</t>
    </rPh>
    <rPh sb="5" eb="9">
      <t>ホシュウコウジ</t>
    </rPh>
    <phoneticPr fontId="1"/>
  </si>
  <si>
    <t>ウッドデッキ補修工事</t>
    <rPh sb="6" eb="8">
      <t>ホシュウ</t>
    </rPh>
    <rPh sb="8" eb="10">
      <t>コウジ</t>
    </rPh>
    <phoneticPr fontId="1"/>
  </si>
  <si>
    <t>台風21号復旧工事</t>
    <rPh sb="0" eb="2">
      <t>タイフウ</t>
    </rPh>
    <rPh sb="4" eb="5">
      <t>ゴウ</t>
    </rPh>
    <rPh sb="5" eb="7">
      <t>フッキュウ</t>
    </rPh>
    <rPh sb="7" eb="9">
      <t>コウジ</t>
    </rPh>
    <phoneticPr fontId="1"/>
  </si>
  <si>
    <t>雨水枡排水桝等土砂浚湈工事</t>
    <rPh sb="0" eb="2">
      <t>ウスイ</t>
    </rPh>
    <rPh sb="2" eb="3">
      <t>マス</t>
    </rPh>
    <rPh sb="3" eb="5">
      <t>ハイスイ</t>
    </rPh>
    <rPh sb="5" eb="6">
      <t>マス</t>
    </rPh>
    <rPh sb="6" eb="7">
      <t>トウ</t>
    </rPh>
    <rPh sb="7" eb="9">
      <t>ドシャ</t>
    </rPh>
    <rPh sb="11" eb="13">
      <t>コウジ</t>
    </rPh>
    <phoneticPr fontId="1"/>
  </si>
  <si>
    <t>消防設備改修工事</t>
    <rPh sb="0" eb="2">
      <t>ショウボウ</t>
    </rPh>
    <rPh sb="2" eb="4">
      <t>セツビ</t>
    </rPh>
    <rPh sb="4" eb="8">
      <t>カイシュウコウジ</t>
    </rPh>
    <phoneticPr fontId="1"/>
  </si>
  <si>
    <t>～</t>
    <phoneticPr fontId="1"/>
  </si>
  <si>
    <t>1戸（台）あたりの負担額</t>
    <phoneticPr fontId="1"/>
  </si>
  <si>
    <t>●アンケート集約・分析</t>
    <rPh sb="6" eb="8">
      <t>シュウヤク</t>
    </rPh>
    <rPh sb="9" eb="11">
      <t>ブンセキ</t>
    </rPh>
    <phoneticPr fontId="1"/>
  </si>
  <si>
    <t>●アンケート結果の周知</t>
    <rPh sb="6" eb="8">
      <t>ケッカ</t>
    </rPh>
    <rPh sb="9" eb="11">
      <t>シュウチ</t>
    </rPh>
    <phoneticPr fontId="1"/>
  </si>
  <si>
    <t>管理経費検討委員会</t>
    <phoneticPr fontId="1"/>
  </si>
  <si>
    <t>2011年度</t>
    <rPh sb="4" eb="6">
      <t>ネンド</t>
    </rPh>
    <phoneticPr fontId="1"/>
  </si>
  <si>
    <t>住宅債権利息</t>
    <rPh sb="0" eb="2">
      <t>ジュウタク</t>
    </rPh>
    <rPh sb="2" eb="4">
      <t>サイケン</t>
    </rPh>
    <rPh sb="4" eb="6">
      <t>リソク</t>
    </rPh>
    <phoneticPr fontId="1"/>
  </si>
  <si>
    <t>ガーデニング運営費</t>
    <rPh sb="6" eb="9">
      <t>ウンエイヒ</t>
    </rPh>
    <phoneticPr fontId="1"/>
  </si>
  <si>
    <t>（小口）修繕費</t>
    <rPh sb="1" eb="3">
      <t>コグチ</t>
    </rPh>
    <rPh sb="4" eb="7">
      <t>シュウゼンヒ</t>
    </rPh>
    <phoneticPr fontId="1"/>
  </si>
  <si>
    <t>連結送水管耐圧試験費</t>
    <rPh sb="0" eb="2">
      <t>レンケツ</t>
    </rPh>
    <rPh sb="2" eb="5">
      <t>ソウスイカン</t>
    </rPh>
    <rPh sb="5" eb="7">
      <t>タイアツ</t>
    </rPh>
    <rPh sb="7" eb="10">
      <t>シケンヒ</t>
    </rPh>
    <phoneticPr fontId="1"/>
  </si>
  <si>
    <t>（円）</t>
    <rPh sb="1" eb="2">
      <t>エン</t>
    </rPh>
    <phoneticPr fontId="1"/>
  </si>
  <si>
    <t>ベンチ・縁台等木製施設更新工事</t>
    <rPh sb="4" eb="6">
      <t>エンダイ</t>
    </rPh>
    <rPh sb="6" eb="7">
      <t>トウ</t>
    </rPh>
    <rPh sb="7" eb="9">
      <t>モクセイ</t>
    </rPh>
    <rPh sb="9" eb="11">
      <t>シセツ</t>
    </rPh>
    <rPh sb="11" eb="13">
      <t>コウシン</t>
    </rPh>
    <rPh sb="13" eb="15">
      <t>コウジ</t>
    </rPh>
    <phoneticPr fontId="1"/>
  </si>
  <si>
    <t>共用部感知器交換</t>
    <rPh sb="0" eb="3">
      <t>キョウヨウブ</t>
    </rPh>
    <rPh sb="3" eb="6">
      <t>カンチキ</t>
    </rPh>
    <rPh sb="6" eb="8">
      <t>コウカン</t>
    </rPh>
    <phoneticPr fontId="1"/>
  </si>
  <si>
    <t>増圧給水ポンプ更新工事</t>
    <rPh sb="0" eb="2">
      <t>ゾウアツ</t>
    </rPh>
    <rPh sb="2" eb="4">
      <t>キュウスイ</t>
    </rPh>
    <rPh sb="7" eb="9">
      <t>コウシン</t>
    </rPh>
    <rPh sb="9" eb="11">
      <t>コウジ</t>
    </rPh>
    <phoneticPr fontId="1"/>
  </si>
  <si>
    <t>諸経費</t>
    <rPh sb="0" eb="3">
      <t>ショケイヒ</t>
    </rPh>
    <phoneticPr fontId="1"/>
  </si>
  <si>
    <t>消費税</t>
    <rPh sb="0" eb="3">
      <t>ショウヒゼイ</t>
    </rPh>
    <phoneticPr fontId="1"/>
  </si>
  <si>
    <t>基礎データーとして過去10年分の収入・支出を分析し、15年先までをシミュレーションする。</t>
    <rPh sb="0" eb="2">
      <t>キソ</t>
    </rPh>
    <rPh sb="9" eb="11">
      <t>カコ</t>
    </rPh>
    <rPh sb="13" eb="15">
      <t>ネンブン</t>
    </rPh>
    <rPh sb="16" eb="18">
      <t>シュウニュウ</t>
    </rPh>
    <rPh sb="19" eb="21">
      <t>シシュツ</t>
    </rPh>
    <rPh sb="22" eb="24">
      <t>ブンセキ</t>
    </rPh>
    <rPh sb="28" eb="30">
      <t>ネンサキ</t>
    </rPh>
    <phoneticPr fontId="1"/>
  </si>
  <si>
    <t>シミュレーションで勘案する今後必要とされる工事（想定工事）については、500万円（団地修繕、1～5番館修繕費の総額）程度を超えるものとし、その抽出に各担当委員会等の協力を求める。</t>
    <rPh sb="13" eb="15">
      <t>コンゴ</t>
    </rPh>
    <rPh sb="15" eb="17">
      <t>ヒツヨウ</t>
    </rPh>
    <rPh sb="21" eb="23">
      <t>コウジ</t>
    </rPh>
    <rPh sb="24" eb="26">
      <t>ソウテイ</t>
    </rPh>
    <rPh sb="71" eb="73">
      <t>チュウシュツ</t>
    </rPh>
    <rPh sb="80" eb="81">
      <t>トウ</t>
    </rPh>
    <rPh sb="82" eb="84">
      <t>キョウリョク</t>
    </rPh>
    <rPh sb="85" eb="86">
      <t>モト</t>
    </rPh>
    <phoneticPr fontId="1"/>
  </si>
  <si>
    <t>●委員会の取り組みについて頭出し</t>
    <rPh sb="1" eb="4">
      <t>イインカイ</t>
    </rPh>
    <rPh sb="5" eb="6">
      <t>ト</t>
    </rPh>
    <rPh sb="7" eb="8">
      <t>ク</t>
    </rPh>
    <rPh sb="13" eb="15">
      <t>アタマダ</t>
    </rPh>
    <phoneticPr fontId="1"/>
  </si>
  <si>
    <t>●現状の洗い出し／基礎データーの収集</t>
    <rPh sb="1" eb="3">
      <t>ゲンジョウ</t>
    </rPh>
    <rPh sb="4" eb="5">
      <t>アラ</t>
    </rPh>
    <rPh sb="6" eb="7">
      <t>ダ</t>
    </rPh>
    <rPh sb="9" eb="11">
      <t>キソ</t>
    </rPh>
    <rPh sb="16" eb="18">
      <t>シュウシュウ</t>
    </rPh>
    <phoneticPr fontId="1"/>
  </si>
  <si>
    <t>大規模修繕工事費／コンサルタント料</t>
    <rPh sb="0" eb="5">
      <t>ダイキボシュウゼン</t>
    </rPh>
    <rPh sb="5" eb="8">
      <t>コウジヒ</t>
    </rPh>
    <rPh sb="16" eb="17">
      <t>リョウ</t>
    </rPh>
    <phoneticPr fontId="1"/>
  </si>
  <si>
    <t>各種工事費（高額）</t>
    <rPh sb="0" eb="5">
      <t>カクシュコウジヒ</t>
    </rPh>
    <rPh sb="6" eb="8">
      <t>コウガク</t>
    </rPh>
    <phoneticPr fontId="1"/>
  </si>
  <si>
    <t>各種工事費（その他）等</t>
    <rPh sb="0" eb="2">
      <t>カクシュ</t>
    </rPh>
    <rPh sb="2" eb="5">
      <t>コウジヒ</t>
    </rPh>
    <rPh sb="8" eb="9">
      <t>タ</t>
    </rPh>
    <rPh sb="10" eb="11">
      <t>トウ</t>
    </rPh>
    <phoneticPr fontId="1"/>
  </si>
  <si>
    <t>（収入）―　（支出）</t>
    <rPh sb="1" eb="3">
      <t>シュウニュウ</t>
    </rPh>
    <rPh sb="7" eb="9">
      <t>シシュツ</t>
    </rPh>
    <phoneticPr fontId="1"/>
  </si>
  <si>
    <t>受取保険金、積立債権利息等</t>
    <rPh sb="6" eb="10">
      <t>ツミタテサイケン</t>
    </rPh>
    <rPh sb="10" eb="12">
      <t>リソク</t>
    </rPh>
    <rPh sb="12" eb="13">
      <t>トウ</t>
    </rPh>
    <phoneticPr fontId="1"/>
  </si>
  <si>
    <t>LED照明機器交換工事</t>
  </si>
  <si>
    <t>（千円）</t>
    <rPh sb="1" eb="2">
      <t>セン</t>
    </rPh>
    <rPh sb="2" eb="3">
      <t>エン</t>
    </rPh>
    <phoneticPr fontId="1"/>
  </si>
  <si>
    <t>平均値</t>
    <rPh sb="0" eb="3">
      <t>ヘイキンチ</t>
    </rPh>
    <phoneticPr fontId="1"/>
  </si>
  <si>
    <t>修繕積立繰入の割合</t>
    <rPh sb="0" eb="4">
      <t>シュウゼンツミタテ</t>
    </rPh>
    <rPh sb="4" eb="6">
      <t>クリイレ</t>
    </rPh>
    <rPh sb="7" eb="9">
      <t>ワリアイ</t>
    </rPh>
    <phoneticPr fontId="1"/>
  </si>
  <si>
    <t>№</t>
    <phoneticPr fontId="1"/>
  </si>
  <si>
    <t>項目（工事名等）</t>
    <rPh sb="0" eb="2">
      <t>コウモク</t>
    </rPh>
    <rPh sb="3" eb="6">
      <t>コウジメイ</t>
    </rPh>
    <rPh sb="6" eb="7">
      <t>トウ</t>
    </rPh>
    <phoneticPr fontId="1"/>
  </si>
  <si>
    <t>時期</t>
    <rPh sb="0" eb="2">
      <t>ジキ</t>
    </rPh>
    <phoneticPr fontId="1"/>
  </si>
  <si>
    <t>担当委員会</t>
    <rPh sb="0" eb="5">
      <t>タントウイインカイ</t>
    </rPh>
    <phoneticPr fontId="1"/>
  </si>
  <si>
    <t>備考</t>
    <rPh sb="0" eb="2">
      <t>ビコウ</t>
    </rPh>
    <phoneticPr fontId="1"/>
  </si>
  <si>
    <t>1番館修繕積立金</t>
    <rPh sb="3" eb="5">
      <t>シュウゼン</t>
    </rPh>
    <rPh sb="5" eb="8">
      <t>ツミタテキン</t>
    </rPh>
    <phoneticPr fontId="1"/>
  </si>
  <si>
    <t>2番館修繕積立金</t>
    <rPh sb="3" eb="5">
      <t>シュウゼン</t>
    </rPh>
    <rPh sb="5" eb="8">
      <t>ツミタテキン</t>
    </rPh>
    <phoneticPr fontId="1"/>
  </si>
  <si>
    <t>3番館修繕積立金</t>
    <rPh sb="3" eb="5">
      <t>シュウゼン</t>
    </rPh>
    <rPh sb="5" eb="8">
      <t>ツミタテキン</t>
    </rPh>
    <phoneticPr fontId="1"/>
  </si>
  <si>
    <t>4番館修繕積立金</t>
    <rPh sb="3" eb="5">
      <t>シュウゼン</t>
    </rPh>
    <rPh sb="5" eb="8">
      <t>ツミタテキン</t>
    </rPh>
    <phoneticPr fontId="1"/>
  </si>
  <si>
    <t>5番館修繕積立金</t>
    <rPh sb="3" eb="5">
      <t>シュウゼン</t>
    </rPh>
    <rPh sb="5" eb="8">
      <t>ツミタテキン</t>
    </rPh>
    <phoneticPr fontId="1"/>
  </si>
  <si>
    <t>今後、多額の費用が見込まれる工事（工事額500万円程度以上）</t>
    <rPh sb="0" eb="2">
      <t>コンゴ</t>
    </rPh>
    <rPh sb="3" eb="5">
      <t>タガク</t>
    </rPh>
    <rPh sb="6" eb="8">
      <t>ヒヨウ</t>
    </rPh>
    <rPh sb="9" eb="11">
      <t>ミコ</t>
    </rPh>
    <rPh sb="14" eb="16">
      <t>コウジ</t>
    </rPh>
    <rPh sb="17" eb="19">
      <t>コウジ</t>
    </rPh>
    <rPh sb="19" eb="20">
      <t>ガク</t>
    </rPh>
    <rPh sb="23" eb="25">
      <t>マンエン</t>
    </rPh>
    <rPh sb="25" eb="27">
      <t>テイド</t>
    </rPh>
    <rPh sb="27" eb="29">
      <t>イジョウ</t>
    </rPh>
    <phoneticPr fontId="1"/>
  </si>
  <si>
    <t>インターホン設備更新工事</t>
    <rPh sb="6" eb="10">
      <t>セツビコウシン</t>
    </rPh>
    <rPh sb="10" eb="12">
      <t>コウジ</t>
    </rPh>
    <phoneticPr fontId="1"/>
  </si>
  <si>
    <t>2020年度臨時総会において承認済み</t>
    <rPh sb="4" eb="6">
      <t>ネンド</t>
    </rPh>
    <rPh sb="6" eb="10">
      <t>リンジソウカイ</t>
    </rPh>
    <rPh sb="14" eb="17">
      <t>ショウニンズ</t>
    </rPh>
    <phoneticPr fontId="1"/>
  </si>
  <si>
    <t>長期修繕検討委員会</t>
    <rPh sb="0" eb="4">
      <t>チョウキシュウゼン</t>
    </rPh>
    <rPh sb="4" eb="9">
      <t>ケントウイインカイ</t>
    </rPh>
    <phoneticPr fontId="1"/>
  </si>
  <si>
    <t>2022年度</t>
    <rPh sb="4" eb="6">
      <t>ネンド</t>
    </rPh>
    <phoneticPr fontId="1"/>
  </si>
  <si>
    <t>インターホン設備更新時のドアホン改修工事</t>
    <rPh sb="6" eb="10">
      <t>セツビコウシン</t>
    </rPh>
    <rPh sb="10" eb="11">
      <t>ジ</t>
    </rPh>
    <rPh sb="16" eb="20">
      <t>カイシュウコウジ</t>
    </rPh>
    <phoneticPr fontId="1"/>
  </si>
  <si>
    <t>宅配ロッカー更新工事</t>
    <rPh sb="0" eb="2">
      <t>タクハイ</t>
    </rPh>
    <rPh sb="6" eb="8">
      <t>コウシン</t>
    </rPh>
    <rPh sb="8" eb="10">
      <t>コウジ</t>
    </rPh>
    <phoneticPr fontId="1"/>
  </si>
  <si>
    <t>ルーフバルコニー面積</t>
    <rPh sb="8" eb="10">
      <t>メンセキ</t>
    </rPh>
    <phoneticPr fontId="1"/>
  </si>
  <si>
    <t>専用庭面積</t>
    <rPh sb="0" eb="2">
      <t>センヨウ</t>
    </rPh>
    <rPh sb="2" eb="3">
      <t>ニワ</t>
    </rPh>
    <rPh sb="3" eb="5">
      <t>メンセキ</t>
    </rPh>
    <phoneticPr fontId="1"/>
  </si>
  <si>
    <t>管理規約第25条
管理規約表３</t>
    <rPh sb="0" eb="4">
      <t>カンリキヤク</t>
    </rPh>
    <rPh sb="4" eb="5">
      <t>ダイ</t>
    </rPh>
    <rPh sb="7" eb="8">
      <t>ジョウ</t>
    </rPh>
    <rPh sb="9" eb="13">
      <t>カンリキヤク</t>
    </rPh>
    <rPh sb="13" eb="14">
      <t>ヒョウ</t>
    </rPh>
    <phoneticPr fontId="1"/>
  </si>
  <si>
    <t>（開催日）</t>
    <rPh sb="1" eb="3">
      <t>カイサイ</t>
    </rPh>
    <rPh sb="3" eb="4">
      <t>ビ</t>
    </rPh>
    <phoneticPr fontId="1"/>
  </si>
  <si>
    <t>●次期引継</t>
    <rPh sb="1" eb="3">
      <t>ジキ</t>
    </rPh>
    <rPh sb="3" eb="5">
      <t>ヒキツ</t>
    </rPh>
    <phoneticPr fontId="1"/>
  </si>
  <si>
    <t>～</t>
  </si>
  <si>
    <t>算出の元  (A)</t>
    <rPh sb="0" eb="2">
      <t>サンシュツ</t>
    </rPh>
    <rPh sb="3" eb="4">
      <t>モト</t>
    </rPh>
    <phoneticPr fontId="1"/>
  </si>
  <si>
    <t>単価(B)</t>
    <rPh sb="0" eb="2">
      <t>タンカ</t>
    </rPh>
    <phoneticPr fontId="1"/>
  </si>
  <si>
    <t>(A)×(B)</t>
    <phoneticPr fontId="1"/>
  </si>
  <si>
    <t>（置場所による価格設定）</t>
    <rPh sb="1" eb="4">
      <t>オキバショ</t>
    </rPh>
    <rPh sb="7" eb="11">
      <t>カカクセッテイ</t>
    </rPh>
    <phoneticPr fontId="1"/>
  </si>
  <si>
    <t>●住民周知／アンケート調査</t>
    <rPh sb="1" eb="3">
      <t>ジュウミン</t>
    </rPh>
    <rPh sb="3" eb="5">
      <t>シュウチ</t>
    </rPh>
    <rPh sb="11" eb="13">
      <t>チョウサ</t>
    </rPh>
    <phoneticPr fontId="1"/>
  </si>
  <si>
    <t>●住民周知／アンケート内容の検討</t>
    <rPh sb="1" eb="3">
      <t>ジュウミン</t>
    </rPh>
    <rPh sb="3" eb="5">
      <t>シュウチ</t>
    </rPh>
    <rPh sb="11" eb="13">
      <t>ナイヨウ</t>
    </rPh>
    <rPh sb="14" eb="16">
      <t>ケントウ</t>
    </rPh>
    <phoneticPr fontId="1"/>
  </si>
  <si>
    <t>一般会計の支出の合計</t>
    <rPh sb="0" eb="4">
      <t>イッパンカイケイ</t>
    </rPh>
    <rPh sb="5" eb="7">
      <t>シシュツ</t>
    </rPh>
    <rPh sb="8" eb="10">
      <t>ゴウケイ</t>
    </rPh>
    <phoneticPr fontId="1"/>
  </si>
  <si>
    <r>
      <t>●</t>
    </r>
    <r>
      <rPr>
        <b/>
        <sz val="10"/>
        <color rgb="FFFF0000"/>
        <rFont val="ＭＳ Ｐゴシック"/>
        <family val="3"/>
        <charset val="128"/>
      </rPr>
      <t>(仮）</t>
    </r>
    <r>
      <rPr>
        <sz val="10"/>
        <color theme="1"/>
        <rFont val="ＭＳ Ｐゴシック"/>
        <family val="3"/>
        <charset val="128"/>
      </rPr>
      <t>方針等の理事会報告／他委員会への協力要請</t>
    </r>
    <rPh sb="2" eb="3">
      <t>カリ</t>
    </rPh>
    <phoneticPr fontId="1"/>
  </si>
  <si>
    <t>●方針等の理事会報告</t>
    <phoneticPr fontId="1"/>
  </si>
  <si>
    <t>資料２</t>
    <rPh sb="0" eb="2">
      <t>シリョウ</t>
    </rPh>
    <phoneticPr fontId="1"/>
  </si>
  <si>
    <t>資料３</t>
    <rPh sb="0" eb="2">
      <t>シリョウ</t>
    </rPh>
    <phoneticPr fontId="1"/>
  </si>
  <si>
    <t>シミュレーション適用値</t>
    <rPh sb="8" eb="10">
      <t>テキヨウ</t>
    </rPh>
    <rPh sb="10" eb="11">
      <t>アタイ</t>
    </rPh>
    <phoneticPr fontId="1"/>
  </si>
  <si>
    <t>固定</t>
    <rPh sb="0" eb="2">
      <t>コテイ</t>
    </rPh>
    <phoneticPr fontId="1"/>
  </si>
  <si>
    <t>増減率
（年平均）</t>
    <rPh sb="0" eb="3">
      <t>ゾウゲンリツ</t>
    </rPh>
    <rPh sb="5" eb="8">
      <t>ネンヘイキン</t>
    </rPh>
    <phoneticPr fontId="1"/>
  </si>
  <si>
    <t>平均値</t>
    <rPh sb="0" eb="3">
      <t>ヘイキンチ</t>
    </rPh>
    <phoneticPr fontId="1"/>
  </si>
  <si>
    <t>増減率</t>
    <rPh sb="0" eb="2">
      <t>ゾウゲン</t>
    </rPh>
    <rPh sb="2" eb="3">
      <t>リツ</t>
    </rPh>
    <phoneticPr fontId="1"/>
  </si>
  <si>
    <t>固定</t>
    <rPh sb="0" eb="2">
      <t>コテイ</t>
    </rPh>
    <phoneticPr fontId="1"/>
  </si>
  <si>
    <t>コメント</t>
    <phoneticPr fontId="1"/>
  </si>
  <si>
    <t>資料４</t>
    <rPh sb="0" eb="2">
      <t>シリョウ</t>
    </rPh>
    <phoneticPr fontId="1"/>
  </si>
  <si>
    <t>科目別分析・将来予測</t>
    <rPh sb="0" eb="3">
      <t>カモクベツ</t>
    </rPh>
    <rPh sb="3" eb="5">
      <t>ブンセキ</t>
    </rPh>
    <rPh sb="6" eb="8">
      <t>ショウライ</t>
    </rPh>
    <rPh sb="8" eb="10">
      <t>ヨソク</t>
    </rPh>
    <phoneticPr fontId="1"/>
  </si>
  <si>
    <t>（資料３に基づく）</t>
    <phoneticPr fontId="1"/>
  </si>
  <si>
    <t>管理経費検討委員会</t>
    <rPh sb="0" eb="4">
      <t>カンリケイヒ</t>
    </rPh>
    <rPh sb="4" eb="9">
      <t>ケントウイインカイ</t>
    </rPh>
    <phoneticPr fontId="1"/>
  </si>
  <si>
    <t>管理経費の中長期シミュレーション（２０２１）</t>
    <rPh sb="0" eb="4">
      <t>カンリケイヒ</t>
    </rPh>
    <rPh sb="5" eb="8">
      <t>チュウチョウキ</t>
    </rPh>
    <phoneticPr fontId="1"/>
  </si>
  <si>
    <r>
      <t>MSP-E管理組合の会計は、喫緊の課題ではないが将来的に支出が収入を上回ることが予想されており、いずれは管理費等の増額を行わなければならない。ただ、</t>
    </r>
    <r>
      <rPr>
        <u/>
        <sz val="12"/>
        <rFont val="ＭＳ Ｐゴシック"/>
        <family val="3"/>
        <charset val="128"/>
      </rPr>
      <t>単年での検討で結論を導けるものではなく、通年で検討する仕組みが必要と考えられる</t>
    </r>
    <r>
      <rPr>
        <sz val="12"/>
        <rFont val="ＭＳ Ｐゴシック"/>
        <family val="3"/>
        <charset val="128"/>
      </rPr>
      <t>。いつ、何をするかを明確にし、次の体制に確実に引き継ぐ。</t>
    </r>
    <rPh sb="5" eb="9">
      <t>カンリクミアイ</t>
    </rPh>
    <rPh sb="10" eb="12">
      <t>カイケイ</t>
    </rPh>
    <rPh sb="14" eb="16">
      <t>キッキン</t>
    </rPh>
    <rPh sb="17" eb="19">
      <t>カダイ</t>
    </rPh>
    <rPh sb="24" eb="27">
      <t>ショウライテキ</t>
    </rPh>
    <rPh sb="28" eb="30">
      <t>シシュツ</t>
    </rPh>
    <rPh sb="31" eb="33">
      <t>シュウニュウ</t>
    </rPh>
    <rPh sb="34" eb="36">
      <t>ウワマワ</t>
    </rPh>
    <rPh sb="40" eb="42">
      <t>ヨソウ</t>
    </rPh>
    <rPh sb="52" eb="55">
      <t>カンリヒ</t>
    </rPh>
    <rPh sb="55" eb="56">
      <t>トウ</t>
    </rPh>
    <rPh sb="57" eb="59">
      <t>ゾウガク</t>
    </rPh>
    <rPh sb="60" eb="61">
      <t>オコナ</t>
    </rPh>
    <rPh sb="74" eb="76">
      <t>タンネン</t>
    </rPh>
    <rPh sb="78" eb="80">
      <t>ケントウ</t>
    </rPh>
    <rPh sb="81" eb="83">
      <t>ケツロン</t>
    </rPh>
    <rPh sb="84" eb="85">
      <t>ミチビ</t>
    </rPh>
    <rPh sb="94" eb="96">
      <t>ツウネン</t>
    </rPh>
    <rPh sb="97" eb="99">
      <t>ケントウ</t>
    </rPh>
    <rPh sb="101" eb="103">
      <t>シク</t>
    </rPh>
    <rPh sb="105" eb="107">
      <t>ヒツヨウ</t>
    </rPh>
    <rPh sb="108" eb="109">
      <t>カンガ</t>
    </rPh>
    <rPh sb="117" eb="118">
      <t>ナニ</t>
    </rPh>
    <rPh sb="123" eb="125">
      <t>メイカク</t>
    </rPh>
    <rPh sb="133" eb="135">
      <t>カクジツ</t>
    </rPh>
    <rPh sb="136" eb="137">
      <t>ヒ</t>
    </rPh>
    <rPh sb="138" eb="139">
      <t>ツ</t>
    </rPh>
    <phoneticPr fontId="1"/>
  </si>
  <si>
    <t>住民（区分所有者）に関心を持って貰うことが重要。単にシミュレーション結果の周知だけでなく、その結果の意見聴取（アンケート）を行うことで今後の方向性を決める重要な要素になると考えられる。可能であれば同じ質問項目で毎年実施し、意識の変化に着目する。</t>
    <rPh sb="0" eb="2">
      <t>ジュウミン</t>
    </rPh>
    <rPh sb="3" eb="8">
      <t>クブンショユウシャ</t>
    </rPh>
    <rPh sb="10" eb="12">
      <t>カンシン</t>
    </rPh>
    <rPh sb="13" eb="14">
      <t>モ</t>
    </rPh>
    <rPh sb="16" eb="17">
      <t>モラ</t>
    </rPh>
    <rPh sb="21" eb="23">
      <t>ジュウヨウ</t>
    </rPh>
    <rPh sb="24" eb="25">
      <t>タン</t>
    </rPh>
    <rPh sb="34" eb="36">
      <t>ケッカ</t>
    </rPh>
    <rPh sb="37" eb="39">
      <t>シュウチ</t>
    </rPh>
    <rPh sb="47" eb="49">
      <t>ケッカ</t>
    </rPh>
    <rPh sb="50" eb="54">
      <t>イケンチョウシュ</t>
    </rPh>
    <rPh sb="62" eb="63">
      <t>オコナ</t>
    </rPh>
    <rPh sb="67" eb="69">
      <t>コンゴ</t>
    </rPh>
    <rPh sb="72" eb="73">
      <t>セイ</t>
    </rPh>
    <rPh sb="92" eb="94">
      <t>カノウ</t>
    </rPh>
    <rPh sb="98" eb="99">
      <t>オナ</t>
    </rPh>
    <rPh sb="100" eb="104">
      <t>シツモンコウモク</t>
    </rPh>
    <rPh sb="105" eb="107">
      <t>マイトシ</t>
    </rPh>
    <rPh sb="107" eb="109">
      <t>ジッシ</t>
    </rPh>
    <rPh sb="111" eb="113">
      <t>イシキ</t>
    </rPh>
    <rPh sb="114" eb="116">
      <t>ヘンカ</t>
    </rPh>
    <rPh sb="117" eb="119">
      <t>チャクモク</t>
    </rPh>
    <phoneticPr fontId="1"/>
  </si>
  <si>
    <t>端数処理</t>
    <rPh sb="0" eb="4">
      <t>ハスウショリ</t>
    </rPh>
    <phoneticPr fontId="1"/>
  </si>
  <si>
    <t>円単位
切り上げ</t>
    <rPh sb="0" eb="3">
      <t>エンタンイ</t>
    </rPh>
    <rPh sb="4" eb="5">
      <t>キ</t>
    </rPh>
    <rPh sb="6" eb="7">
      <t>ア</t>
    </rPh>
    <phoneticPr fontId="1"/>
  </si>
  <si>
    <t>円単位
四捨五入</t>
    <rPh sb="0" eb="1">
      <t>エン</t>
    </rPh>
    <rPh sb="1" eb="3">
      <t>タンイ</t>
    </rPh>
    <rPh sb="4" eb="8">
      <t>シシャゴニュウ</t>
    </rPh>
    <phoneticPr fontId="1"/>
  </si>
  <si>
    <t>2032年度</t>
    <rPh sb="4" eb="6">
      <t>ネンド</t>
    </rPh>
    <phoneticPr fontId="1"/>
  </si>
  <si>
    <t>2027年度</t>
    <rPh sb="4" eb="6">
      <t>ネンド</t>
    </rPh>
    <phoneticPr fontId="1"/>
  </si>
  <si>
    <t>駐車・駐輪分科会</t>
    <rPh sb="0" eb="2">
      <t>チュウシャ</t>
    </rPh>
    <rPh sb="3" eb="5">
      <t>チュウリン</t>
    </rPh>
    <rPh sb="5" eb="8">
      <t>ブンカカイ</t>
    </rPh>
    <phoneticPr fontId="1"/>
  </si>
  <si>
    <t>2032年（設置30年）更新と想定
解体撤去、装置入替（3段式：\80,000,000-、2段式：\30,000,000-）</t>
    <phoneticPr fontId="1"/>
  </si>
  <si>
    <t>2027年（設置25年）機械式装置を平面に変更と想定
解体撤去、平面化駐車場設置（3段式（東）：\30,000,000-、3段式（北）：\25,000,000-、2段式：\15,000,000-）</t>
    <phoneticPr fontId="1"/>
  </si>
  <si>
    <t>1番館側
3段式、2段式機械駐車装置更新工事</t>
    <phoneticPr fontId="1"/>
  </si>
  <si>
    <t>2番館側
3段式、2段式機械駐車装置平面化(SmartDeck)工事</t>
    <phoneticPr fontId="1"/>
  </si>
  <si>
    <t>2020年度</t>
  </si>
  <si>
    <t>2021年度</t>
    <rPh sb="4" eb="5">
      <t>ネン</t>
    </rPh>
    <rPh sb="5" eb="6">
      <t>ド</t>
    </rPh>
    <phoneticPr fontId="1"/>
  </si>
  <si>
    <t>2022年度</t>
    <rPh sb="4" eb="5">
      <t>ネン</t>
    </rPh>
    <rPh sb="5" eb="6">
      <t>ド</t>
    </rPh>
    <phoneticPr fontId="1"/>
  </si>
  <si>
    <t>2023年度</t>
    <rPh sb="4" eb="5">
      <t>ネン</t>
    </rPh>
    <rPh sb="5" eb="6">
      <t>ド</t>
    </rPh>
    <phoneticPr fontId="1"/>
  </si>
  <si>
    <t>2024年度</t>
    <rPh sb="4" eb="5">
      <t>ネン</t>
    </rPh>
    <rPh sb="5" eb="6">
      <t>ド</t>
    </rPh>
    <phoneticPr fontId="1"/>
  </si>
  <si>
    <t>2025年度</t>
    <rPh sb="4" eb="5">
      <t>ネン</t>
    </rPh>
    <rPh sb="5" eb="6">
      <t>ド</t>
    </rPh>
    <phoneticPr fontId="1"/>
  </si>
  <si>
    <t>2026年度</t>
    <rPh sb="4" eb="5">
      <t>ネン</t>
    </rPh>
    <rPh sb="5" eb="6">
      <t>ド</t>
    </rPh>
    <phoneticPr fontId="1"/>
  </si>
  <si>
    <t>2027年度</t>
    <rPh sb="4" eb="5">
      <t>ネン</t>
    </rPh>
    <rPh sb="5" eb="6">
      <t>ド</t>
    </rPh>
    <phoneticPr fontId="1"/>
  </si>
  <si>
    <t>2028年度</t>
    <rPh sb="4" eb="5">
      <t>ネン</t>
    </rPh>
    <rPh sb="5" eb="6">
      <t>ド</t>
    </rPh>
    <phoneticPr fontId="1"/>
  </si>
  <si>
    <t>2029年度</t>
    <rPh sb="4" eb="5">
      <t>ネン</t>
    </rPh>
    <rPh sb="5" eb="6">
      <t>ド</t>
    </rPh>
    <phoneticPr fontId="1"/>
  </si>
  <si>
    <t>2030年度</t>
    <rPh sb="4" eb="5">
      <t>ネン</t>
    </rPh>
    <rPh sb="5" eb="6">
      <t>ド</t>
    </rPh>
    <phoneticPr fontId="1"/>
  </si>
  <si>
    <t>2031年度</t>
    <rPh sb="4" eb="5">
      <t>ネン</t>
    </rPh>
    <rPh sb="5" eb="6">
      <t>ド</t>
    </rPh>
    <phoneticPr fontId="1"/>
  </si>
  <si>
    <t>2032年度</t>
    <rPh sb="4" eb="5">
      <t>ネン</t>
    </rPh>
    <rPh sb="5" eb="6">
      <t>ド</t>
    </rPh>
    <phoneticPr fontId="1"/>
  </si>
  <si>
    <t>2033年度</t>
    <rPh sb="4" eb="5">
      <t>ネン</t>
    </rPh>
    <rPh sb="5" eb="6">
      <t>ド</t>
    </rPh>
    <phoneticPr fontId="1"/>
  </si>
  <si>
    <t>2034年度</t>
    <rPh sb="4" eb="5">
      <t>ネン</t>
    </rPh>
    <rPh sb="5" eb="6">
      <t>ド</t>
    </rPh>
    <phoneticPr fontId="1"/>
  </si>
  <si>
    <t>2035年度</t>
    <rPh sb="4" eb="5">
      <t>ネン</t>
    </rPh>
    <rPh sb="5" eb="6">
      <t>ド</t>
    </rPh>
    <phoneticPr fontId="1"/>
  </si>
  <si>
    <t>中長期シミュレーション</t>
    <rPh sb="0" eb="3">
      <t>チュウチョウキ</t>
    </rPh>
    <phoneticPr fontId="1"/>
  </si>
  <si>
    <t>前年度の収支差（収入-支出）-17,000の残高を按分</t>
    <rPh sb="0" eb="1">
      <t>ゼン</t>
    </rPh>
    <rPh sb="1" eb="3">
      <t>ネンド</t>
    </rPh>
    <rPh sb="4" eb="7">
      <t>シュウシサ</t>
    </rPh>
    <rPh sb="8" eb="10">
      <t>シュウニュウ</t>
    </rPh>
    <rPh sb="11" eb="13">
      <t>シシュツ</t>
    </rPh>
    <rPh sb="22" eb="24">
      <t>ザンダカ</t>
    </rPh>
    <rPh sb="25" eb="27">
      <t>アンブン</t>
    </rPh>
    <phoneticPr fontId="1"/>
  </si>
  <si>
    <t>シミュレーション
適用値</t>
    <rPh sb="9" eb="11">
      <t>テキヨウ</t>
    </rPh>
    <rPh sb="11" eb="12">
      <t>アタイ</t>
    </rPh>
    <phoneticPr fontId="1"/>
  </si>
  <si>
    <t>工事№1</t>
    <rPh sb="0" eb="2">
      <t>コウジ</t>
    </rPh>
    <phoneticPr fontId="1"/>
  </si>
  <si>
    <t>工事№5</t>
    <rPh sb="0" eb="2">
      <t>コウジ</t>
    </rPh>
    <phoneticPr fontId="1"/>
  </si>
  <si>
    <t>工事№4</t>
    <rPh sb="0" eb="2">
      <t>コウジ</t>
    </rPh>
    <phoneticPr fontId="1"/>
  </si>
  <si>
    <t>工事№1、2、3</t>
    <rPh sb="0" eb="2">
      <t>コウジ</t>
    </rPh>
    <phoneticPr fontId="1"/>
  </si>
  <si>
    <t>管理費、団地修繕積立金、修繕積立金の月額一覧表（試算）</t>
    <rPh sb="0" eb="3">
      <t>カンリヒ</t>
    </rPh>
    <rPh sb="4" eb="6">
      <t>ダンチ</t>
    </rPh>
    <rPh sb="6" eb="8">
      <t>シュウゼン</t>
    </rPh>
    <rPh sb="8" eb="11">
      <t>ツミタテキン</t>
    </rPh>
    <rPh sb="12" eb="14">
      <t>シュウゼン</t>
    </rPh>
    <rPh sb="14" eb="16">
      <t>ツミタテ</t>
    </rPh>
    <rPh sb="16" eb="17">
      <t>キン</t>
    </rPh>
    <rPh sb="18" eb="19">
      <t>ゲツ</t>
    </rPh>
    <rPh sb="19" eb="20">
      <t>ガク</t>
    </rPh>
    <rPh sb="20" eb="22">
      <t>イチラン</t>
    </rPh>
    <rPh sb="22" eb="23">
      <t>ヒョウ</t>
    </rPh>
    <rPh sb="24" eb="26">
      <t>シサン</t>
    </rPh>
    <phoneticPr fontId="1"/>
  </si>
  <si>
    <t>団地修繕</t>
    <rPh sb="0" eb="4">
      <t>ダンチシュウゼン</t>
    </rPh>
    <phoneticPr fontId="1"/>
  </si>
  <si>
    <t>1番館</t>
    <rPh sb="1" eb="3">
      <t>バンカン</t>
    </rPh>
    <phoneticPr fontId="1"/>
  </si>
  <si>
    <t>2番館</t>
    <rPh sb="1" eb="3">
      <t>バンカン</t>
    </rPh>
    <phoneticPr fontId="1"/>
  </si>
  <si>
    <t>3番館</t>
    <rPh sb="1" eb="3">
      <t>バンカン</t>
    </rPh>
    <phoneticPr fontId="1"/>
  </si>
  <si>
    <t>4番館</t>
    <rPh sb="1" eb="3">
      <t>バンカン</t>
    </rPh>
    <phoneticPr fontId="1"/>
  </si>
  <si>
    <t>5番館</t>
    <rPh sb="1" eb="3">
      <t>バンカン</t>
    </rPh>
    <phoneticPr fontId="1"/>
  </si>
  <si>
    <t>単価</t>
    <rPh sb="0" eb="2">
      <t>タンカ</t>
    </rPh>
    <phoneticPr fontId="1"/>
  </si>
  <si>
    <t>円単位を四捨五入で統一した場合</t>
    <rPh sb="0" eb="3">
      <t>エンタンイ</t>
    </rPh>
    <rPh sb="4" eb="8">
      <t>シシャゴニュウ</t>
    </rPh>
    <rPh sb="9" eb="11">
      <t>トウイツ</t>
    </rPh>
    <rPh sb="13" eb="15">
      <t>バアイ</t>
    </rPh>
    <phoneticPr fontId="1"/>
  </si>
  <si>
    <t>タイプ名</t>
    <rPh sb="3" eb="4">
      <t>ナ</t>
    </rPh>
    <phoneticPr fontId="1"/>
  </si>
  <si>
    <t>戸数</t>
    <rPh sb="0" eb="2">
      <t>コスウ</t>
    </rPh>
    <phoneticPr fontId="1"/>
  </si>
  <si>
    <t>専有面積（A)</t>
    <rPh sb="0" eb="4">
      <t>センユウメンセキ</t>
    </rPh>
    <phoneticPr fontId="1"/>
  </si>
  <si>
    <t>(A)×￥76</t>
    <phoneticPr fontId="1"/>
  </si>
  <si>
    <t>団地修繕積立金</t>
    <rPh sb="0" eb="2">
      <t>ダンチ</t>
    </rPh>
    <rPh sb="2" eb="4">
      <t>シュウゼン</t>
    </rPh>
    <rPh sb="4" eb="5">
      <t>セキ</t>
    </rPh>
    <rPh sb="5" eb="6">
      <t>タ</t>
    </rPh>
    <rPh sb="6" eb="7">
      <t>キン</t>
    </rPh>
    <phoneticPr fontId="1"/>
  </si>
  <si>
    <t>(A)×￥5</t>
    <phoneticPr fontId="1"/>
  </si>
  <si>
    <t>棟修修繕積立金</t>
    <rPh sb="0" eb="1">
      <t>ムネ</t>
    </rPh>
    <rPh sb="1" eb="2">
      <t>オサム</t>
    </rPh>
    <rPh sb="2" eb="4">
      <t>シュウゼン</t>
    </rPh>
    <rPh sb="4" eb="6">
      <t>ツミタテ</t>
    </rPh>
    <rPh sb="6" eb="7">
      <t>キン</t>
    </rPh>
    <phoneticPr fontId="1"/>
  </si>
  <si>
    <t>(A)×￥73</t>
    <phoneticPr fontId="1"/>
  </si>
  <si>
    <t>タイプ別</t>
    <rPh sb="3" eb="4">
      <t>ベツ</t>
    </rPh>
    <phoneticPr fontId="1"/>
  </si>
  <si>
    <t>タイプ別 ※１</t>
    <rPh sb="3" eb="4">
      <t>ベツ</t>
    </rPh>
    <phoneticPr fontId="1"/>
  </si>
  <si>
    <t>タイプ合計</t>
    <rPh sb="3" eb="5">
      <t>ゴウケイ</t>
    </rPh>
    <phoneticPr fontId="1"/>
  </si>
  <si>
    <t>タイプ別 ※2</t>
    <rPh sb="3" eb="4">
      <t>ベツ</t>
    </rPh>
    <phoneticPr fontId="1"/>
  </si>
  <si>
    <t>Ａ</t>
    <phoneticPr fontId="1"/>
  </si>
  <si>
    <t>Ｂ</t>
    <phoneticPr fontId="1"/>
  </si>
  <si>
    <t>D</t>
    <phoneticPr fontId="1"/>
  </si>
  <si>
    <t>E/Eａ/Ｅｂ</t>
    <phoneticPr fontId="1"/>
  </si>
  <si>
    <t>Ｆ</t>
    <phoneticPr fontId="1"/>
  </si>
  <si>
    <t>Ｇ</t>
    <phoneticPr fontId="1"/>
  </si>
  <si>
    <t>Ｉ</t>
    <phoneticPr fontId="1"/>
  </si>
  <si>
    <t>Ｊ</t>
    <phoneticPr fontId="1"/>
  </si>
  <si>
    <t>Ｋ</t>
    <phoneticPr fontId="1"/>
  </si>
  <si>
    <t>Ｍ</t>
    <phoneticPr fontId="1"/>
  </si>
  <si>
    <t>※１</t>
    <phoneticPr fontId="1"/>
  </si>
  <si>
    <t>円単位切り上げ</t>
    <rPh sb="0" eb="3">
      <t>エンタンイ</t>
    </rPh>
    <rPh sb="3" eb="4">
      <t>キ</t>
    </rPh>
    <rPh sb="5" eb="6">
      <t>ア</t>
    </rPh>
    <phoneticPr fontId="1"/>
  </si>
  <si>
    <t>※２</t>
    <phoneticPr fontId="1"/>
  </si>
  <si>
    <t>円単位四捨五入</t>
    <rPh sb="0" eb="3">
      <t>エンタンイ</t>
    </rPh>
    <rPh sb="3" eb="7">
      <t>シシャゴニュウ</t>
    </rPh>
    <phoneticPr fontId="1"/>
  </si>
  <si>
    <t>差額</t>
    <rPh sb="0" eb="2">
      <t>サガク</t>
    </rPh>
    <phoneticPr fontId="1"/>
  </si>
  <si>
    <t>O</t>
    <phoneticPr fontId="1"/>
  </si>
  <si>
    <t>N</t>
    <phoneticPr fontId="1"/>
  </si>
  <si>
    <t>Ａ/A1/A2</t>
    <phoneticPr fontId="1"/>
  </si>
  <si>
    <t>Ｂ/B1</t>
    <phoneticPr fontId="1"/>
  </si>
  <si>
    <t>C</t>
    <phoneticPr fontId="1"/>
  </si>
  <si>
    <t>F</t>
    <phoneticPr fontId="1"/>
  </si>
  <si>
    <t>G</t>
    <phoneticPr fontId="1"/>
  </si>
  <si>
    <t>J</t>
    <phoneticPr fontId="1"/>
  </si>
  <si>
    <t>L</t>
    <phoneticPr fontId="1"/>
  </si>
  <si>
    <t>Ｎ</t>
    <phoneticPr fontId="1"/>
  </si>
  <si>
    <t>Ｏ</t>
    <phoneticPr fontId="1"/>
  </si>
  <si>
    <t>Ｐ</t>
    <phoneticPr fontId="1"/>
  </si>
  <si>
    <t>Ｑ</t>
    <phoneticPr fontId="1"/>
  </si>
  <si>
    <t>(A)×￥118.2</t>
    <phoneticPr fontId="1"/>
  </si>
  <si>
    <t>Ｂ/Ba</t>
    <phoneticPr fontId="1"/>
  </si>
  <si>
    <t>C/Ca</t>
    <phoneticPr fontId="1"/>
  </si>
  <si>
    <t>D/Da</t>
    <phoneticPr fontId="1"/>
  </si>
  <si>
    <t>E/Ea</t>
    <phoneticPr fontId="1"/>
  </si>
  <si>
    <t>F/Fa</t>
    <phoneticPr fontId="1"/>
  </si>
  <si>
    <t>H</t>
    <phoneticPr fontId="1"/>
  </si>
  <si>
    <t>I/Ia</t>
    <phoneticPr fontId="1"/>
  </si>
  <si>
    <t>K</t>
    <phoneticPr fontId="1"/>
  </si>
  <si>
    <t>(A)×￥95.8</t>
    <phoneticPr fontId="1"/>
  </si>
  <si>
    <t>ＡA/Aa/Ab</t>
    <phoneticPr fontId="1"/>
  </si>
  <si>
    <t>A'</t>
    <phoneticPr fontId="1"/>
  </si>
  <si>
    <t>B</t>
    <phoneticPr fontId="1"/>
  </si>
  <si>
    <t>C/Ca/Cb</t>
    <phoneticPr fontId="1"/>
  </si>
  <si>
    <t>C'</t>
    <phoneticPr fontId="1"/>
  </si>
  <si>
    <t>D/Da/Db</t>
    <phoneticPr fontId="1"/>
  </si>
  <si>
    <t>E/Ea/Eb</t>
    <phoneticPr fontId="1"/>
  </si>
  <si>
    <t>I</t>
    <phoneticPr fontId="1"/>
  </si>
  <si>
    <t>ロータリードラム交換</t>
    <rPh sb="8" eb="10">
      <t>コウカン</t>
    </rPh>
    <phoneticPr fontId="1"/>
  </si>
  <si>
    <t>2024年度</t>
    <rPh sb="4" eb="6">
      <t>ネンド</t>
    </rPh>
    <phoneticPr fontId="1"/>
  </si>
  <si>
    <t>ガス漏れ警報器</t>
    <rPh sb="2" eb="3">
      <t>モ</t>
    </rPh>
    <rPh sb="4" eb="7">
      <t>ケイホウキ</t>
    </rPh>
    <phoneticPr fontId="1"/>
  </si>
  <si>
    <t>2027年度</t>
    <rPh sb="4" eb="6">
      <t>ネンド</t>
    </rPh>
    <phoneticPr fontId="1"/>
  </si>
  <si>
    <t>テレビ共聴設備更新</t>
    <rPh sb="3" eb="5">
      <t>キョウチョウ</t>
    </rPh>
    <rPh sb="5" eb="7">
      <t>セツビ</t>
    </rPh>
    <rPh sb="7" eb="9">
      <t>コウシン</t>
    </rPh>
    <phoneticPr fontId="1"/>
  </si>
  <si>
    <t>2029年度</t>
    <rPh sb="4" eb="6">
      <t>ネンド</t>
    </rPh>
    <phoneticPr fontId="1"/>
  </si>
  <si>
    <t>2033年度</t>
    <rPh sb="4" eb="6">
      <t>ネンド</t>
    </rPh>
    <phoneticPr fontId="1"/>
  </si>
  <si>
    <t>大規模修繕（エレベーター交換）</t>
    <rPh sb="0" eb="5">
      <t>ダイキボシュウゼン</t>
    </rPh>
    <rPh sb="12" eb="14">
      <t>コウカン</t>
    </rPh>
    <phoneticPr fontId="1"/>
  </si>
  <si>
    <t>2035年度</t>
    <rPh sb="4" eb="6">
      <t>ネンド</t>
    </rPh>
    <phoneticPr fontId="1"/>
  </si>
  <si>
    <t>給水管更新</t>
    <rPh sb="0" eb="3">
      <t>キュウスイカン</t>
    </rPh>
    <rPh sb="3" eb="5">
      <t>コウシン</t>
    </rPh>
    <phoneticPr fontId="1"/>
  </si>
  <si>
    <t>2037年度</t>
    <rPh sb="4" eb="6">
      <t>ネンド</t>
    </rPh>
    <phoneticPr fontId="1"/>
  </si>
  <si>
    <t>汚水管・雑排水管更新</t>
    <rPh sb="0" eb="3">
      <t>オスイカン</t>
    </rPh>
    <rPh sb="4" eb="5">
      <t>ザツ</t>
    </rPh>
    <rPh sb="5" eb="8">
      <t>ハイスイカン</t>
    </rPh>
    <rPh sb="8" eb="10">
      <t>コウシン</t>
    </rPh>
    <phoneticPr fontId="1"/>
  </si>
  <si>
    <t>2038年度</t>
    <rPh sb="4" eb="6">
      <t>ネンド</t>
    </rPh>
    <phoneticPr fontId="1"/>
  </si>
  <si>
    <t>2040年度</t>
    <rPh sb="4" eb="6">
      <t>ネンド</t>
    </rPh>
    <phoneticPr fontId="1"/>
  </si>
  <si>
    <t>空調設備更新</t>
    <rPh sb="0" eb="4">
      <t>クウチョウセツビ</t>
    </rPh>
    <rPh sb="4" eb="6">
      <t>コウシン</t>
    </rPh>
    <phoneticPr fontId="1"/>
  </si>
  <si>
    <t>2041年度</t>
    <rPh sb="4" eb="6">
      <t>ネンド</t>
    </rPh>
    <phoneticPr fontId="1"/>
  </si>
  <si>
    <t>消防設備更新</t>
    <rPh sb="0" eb="4">
      <t>ショウボウセツビ</t>
    </rPh>
    <rPh sb="4" eb="6">
      <t>コウシン</t>
    </rPh>
    <phoneticPr fontId="1"/>
  </si>
  <si>
    <t>2042年度</t>
    <rPh sb="4" eb="6">
      <t>ネンド</t>
    </rPh>
    <phoneticPr fontId="1"/>
  </si>
  <si>
    <t>電気設備交換</t>
    <rPh sb="0" eb="2">
      <t>デンキ</t>
    </rPh>
    <rPh sb="2" eb="4">
      <t>セツビ</t>
    </rPh>
    <rPh sb="4" eb="6">
      <t>コウカン</t>
    </rPh>
    <phoneticPr fontId="1"/>
  </si>
  <si>
    <t>2043年度</t>
    <rPh sb="4" eb="6">
      <t>ネンド</t>
    </rPh>
    <phoneticPr fontId="1"/>
  </si>
  <si>
    <t>2046年度</t>
    <rPh sb="4" eb="6">
      <t>ネンド</t>
    </rPh>
    <phoneticPr fontId="1"/>
  </si>
  <si>
    <t>玄関扉交換工事</t>
    <rPh sb="0" eb="3">
      <t>ゲンカントビラ</t>
    </rPh>
    <rPh sb="3" eb="7">
      <t>コウカンコウジ</t>
    </rPh>
    <phoneticPr fontId="1"/>
  </si>
  <si>
    <t>大規模修繕③</t>
    <rPh sb="0" eb="3">
      <t>ダイキボ</t>
    </rPh>
    <rPh sb="3" eb="5">
      <t>シュウゼン</t>
    </rPh>
    <phoneticPr fontId="1"/>
  </si>
  <si>
    <t>2050年度</t>
    <rPh sb="4" eb="6">
      <t>ネンド</t>
    </rPh>
    <phoneticPr fontId="1"/>
  </si>
  <si>
    <t>　　　見込金額　　　（千円）</t>
    <rPh sb="3" eb="5">
      <t>ミコミ</t>
    </rPh>
    <rPh sb="5" eb="7">
      <t>キンガク</t>
    </rPh>
    <rPh sb="11" eb="13">
      <t>センエン</t>
    </rPh>
    <phoneticPr fontId="1"/>
  </si>
  <si>
    <t>工事№8</t>
    <rPh sb="0" eb="2">
      <t>コウジ</t>
    </rPh>
    <phoneticPr fontId="1"/>
  </si>
  <si>
    <t>工事№6</t>
    <rPh sb="0" eb="2">
      <t>コウジ</t>
    </rPh>
    <phoneticPr fontId="1"/>
  </si>
  <si>
    <t>工事№7</t>
    <rPh sb="0" eb="2">
      <t>コウジ</t>
    </rPh>
    <phoneticPr fontId="1"/>
  </si>
  <si>
    <t>工事№9</t>
    <rPh sb="0" eb="2">
      <t>コウジ</t>
    </rPh>
    <phoneticPr fontId="1"/>
  </si>
  <si>
    <t>工事№10</t>
    <rPh sb="0" eb="2">
      <t>コウジ</t>
    </rPh>
    <phoneticPr fontId="1"/>
  </si>
  <si>
    <t>資料５</t>
    <phoneticPr fontId="1"/>
  </si>
  <si>
    <t>資料６</t>
    <rPh sb="0" eb="2">
      <t>シリョウ</t>
    </rPh>
    <phoneticPr fontId="1"/>
  </si>
  <si>
    <t>住民
周知</t>
    <rPh sb="0" eb="2">
      <t>ジュウミン</t>
    </rPh>
    <rPh sb="3" eb="5">
      <t>シュウチ</t>
    </rPh>
    <phoneticPr fontId="1"/>
  </si>
  <si>
    <t>2045年度</t>
    <rPh sb="4" eb="6">
      <t>ネンド</t>
    </rPh>
    <phoneticPr fontId="1"/>
  </si>
  <si>
    <t>資料１</t>
    <rPh sb="0" eb="2">
      <t>シリョウ</t>
    </rPh>
    <phoneticPr fontId="1"/>
  </si>
  <si>
    <t>21年度</t>
    <rPh sb="2" eb="3">
      <t>ネン</t>
    </rPh>
    <rPh sb="3" eb="4">
      <t>ド</t>
    </rPh>
    <phoneticPr fontId="1"/>
  </si>
  <si>
    <t>22年度</t>
    <rPh sb="2" eb="3">
      <t>ネン</t>
    </rPh>
    <rPh sb="3" eb="4">
      <t>ド</t>
    </rPh>
    <phoneticPr fontId="1"/>
  </si>
  <si>
    <t>23年度</t>
    <rPh sb="2" eb="3">
      <t>ネン</t>
    </rPh>
    <rPh sb="3" eb="4">
      <t>ド</t>
    </rPh>
    <phoneticPr fontId="1"/>
  </si>
  <si>
    <t>24年度</t>
    <rPh sb="2" eb="3">
      <t>ネン</t>
    </rPh>
    <rPh sb="3" eb="4">
      <t>ド</t>
    </rPh>
    <phoneticPr fontId="1"/>
  </si>
  <si>
    <t>25年度</t>
    <rPh sb="2" eb="3">
      <t>ネン</t>
    </rPh>
    <rPh sb="3" eb="4">
      <t>ド</t>
    </rPh>
    <phoneticPr fontId="1"/>
  </si>
  <si>
    <t>26年度</t>
    <rPh sb="2" eb="3">
      <t>ネン</t>
    </rPh>
    <rPh sb="3" eb="4">
      <t>ド</t>
    </rPh>
    <phoneticPr fontId="1"/>
  </si>
  <si>
    <t>27年度</t>
    <rPh sb="2" eb="3">
      <t>ネン</t>
    </rPh>
    <rPh sb="3" eb="4">
      <t>ド</t>
    </rPh>
    <phoneticPr fontId="1"/>
  </si>
  <si>
    <t>28年度</t>
    <rPh sb="2" eb="3">
      <t>ネン</t>
    </rPh>
    <rPh sb="3" eb="4">
      <t>ド</t>
    </rPh>
    <phoneticPr fontId="1"/>
  </si>
  <si>
    <t>29年度</t>
    <rPh sb="2" eb="3">
      <t>ネン</t>
    </rPh>
    <rPh sb="3" eb="4">
      <t>ド</t>
    </rPh>
    <phoneticPr fontId="1"/>
  </si>
  <si>
    <t>30年度</t>
    <rPh sb="2" eb="3">
      <t>ネン</t>
    </rPh>
    <rPh sb="3" eb="4">
      <t>ド</t>
    </rPh>
    <phoneticPr fontId="1"/>
  </si>
  <si>
    <t>31年度</t>
    <rPh sb="2" eb="3">
      <t>ネン</t>
    </rPh>
    <rPh sb="3" eb="4">
      <t>ド</t>
    </rPh>
    <phoneticPr fontId="1"/>
  </si>
  <si>
    <t>32年度</t>
    <rPh sb="2" eb="3">
      <t>ネン</t>
    </rPh>
    <rPh sb="3" eb="4">
      <t>ド</t>
    </rPh>
    <phoneticPr fontId="1"/>
  </si>
  <si>
    <t>33年度</t>
    <rPh sb="2" eb="3">
      <t>ネン</t>
    </rPh>
    <rPh sb="3" eb="4">
      <t>ド</t>
    </rPh>
    <phoneticPr fontId="1"/>
  </si>
  <si>
    <t>34年度</t>
    <rPh sb="2" eb="3">
      <t>ネン</t>
    </rPh>
    <rPh sb="3" eb="4">
      <t>ド</t>
    </rPh>
    <phoneticPr fontId="1"/>
  </si>
  <si>
    <t>35年度</t>
    <rPh sb="2" eb="3">
      <t>ネン</t>
    </rPh>
    <rPh sb="3" eb="4">
      <t>ド</t>
    </rPh>
    <phoneticPr fontId="1"/>
  </si>
  <si>
    <t>特別会計（期末残）</t>
    <rPh sb="0" eb="4">
      <t>トクベツカイケイ</t>
    </rPh>
    <rPh sb="5" eb="8">
      <t>キマツザン</t>
    </rPh>
    <phoneticPr fontId="1"/>
  </si>
  <si>
    <t>2018年度の異常値（台風被害の保険料）を除いた平均値</t>
    <rPh sb="4" eb="6">
      <t>ネンド</t>
    </rPh>
    <rPh sb="7" eb="10">
      <t>イジョウチ</t>
    </rPh>
    <rPh sb="11" eb="15">
      <t>タイフウヒガイ</t>
    </rPh>
    <rPh sb="16" eb="19">
      <t>ホケンリョウ</t>
    </rPh>
    <rPh sb="21" eb="22">
      <t>ノゾ</t>
    </rPh>
    <rPh sb="24" eb="27">
      <t>ヘイキンチ</t>
    </rPh>
    <phoneticPr fontId="1"/>
  </si>
  <si>
    <t>平均値（2018年除く）</t>
    <rPh sb="0" eb="3">
      <t>ヘイキンチ</t>
    </rPh>
    <rPh sb="8" eb="9">
      <t>ネン</t>
    </rPh>
    <rPh sb="9" eb="10">
      <t>ノゾ</t>
    </rPh>
    <phoneticPr fontId="1"/>
  </si>
  <si>
    <t>１．一般会計</t>
    <rPh sb="2" eb="6">
      <t>イッパンカイケイ</t>
    </rPh>
    <phoneticPr fontId="1"/>
  </si>
  <si>
    <t>２．特別会計</t>
    <rPh sb="2" eb="6">
      <t>トクベツカイケイ</t>
    </rPh>
    <phoneticPr fontId="1"/>
  </si>
  <si>
    <t>団地修繕積立金及び各棟の修繕積立金の年度末の残高予想は次のとおり。</t>
    <rPh sb="0" eb="7">
      <t>ダンチシュウゼンツミタテキン</t>
    </rPh>
    <rPh sb="7" eb="8">
      <t>オヨ</t>
    </rPh>
    <rPh sb="9" eb="10">
      <t>カク</t>
    </rPh>
    <rPh sb="10" eb="11">
      <t>トウ</t>
    </rPh>
    <rPh sb="12" eb="17">
      <t>シュウゼンツミタテキン</t>
    </rPh>
    <rPh sb="18" eb="21">
      <t>ネンドマツ</t>
    </rPh>
    <rPh sb="22" eb="24">
      <t>ザンダカ</t>
    </rPh>
    <rPh sb="24" eb="26">
      <t>ヨソウ</t>
    </rPh>
    <rPh sb="27" eb="28">
      <t>ツギ</t>
    </rPh>
    <phoneticPr fontId="1"/>
  </si>
  <si>
    <t>一般会計の収支予測は次のとおり。</t>
    <rPh sb="0" eb="2">
      <t>イッパン</t>
    </rPh>
    <rPh sb="2" eb="4">
      <t>カイケイ</t>
    </rPh>
    <rPh sb="5" eb="6">
      <t>オサム</t>
    </rPh>
    <rPh sb="7" eb="9">
      <t>ヨソク</t>
    </rPh>
    <rPh sb="10" eb="11">
      <t>ツギ</t>
    </rPh>
    <phoneticPr fontId="1"/>
  </si>
  <si>
    <t>（収入）―（支出）</t>
    <rPh sb="1" eb="3">
      <t>シュウニュウ</t>
    </rPh>
    <rPh sb="6" eb="8">
      <t>シシュツ</t>
    </rPh>
    <phoneticPr fontId="1"/>
  </si>
  <si>
    <t>中長期シミュレーション（2021）検討記録</t>
    <rPh sb="0" eb="3">
      <t>チュウチョウキ</t>
    </rPh>
    <rPh sb="17" eb="21">
      <t>ケントウキロク</t>
    </rPh>
    <phoneticPr fontId="1"/>
  </si>
  <si>
    <t>問題点等</t>
    <rPh sb="0" eb="3">
      <t>モンダイテン</t>
    </rPh>
    <rPh sb="3" eb="4">
      <t>トウ</t>
    </rPh>
    <phoneticPr fontId="1"/>
  </si>
  <si>
    <t>検討内容／対応／結論等</t>
    <rPh sb="0" eb="2">
      <t>ケントウ</t>
    </rPh>
    <rPh sb="2" eb="4">
      <t>ナイヨウ</t>
    </rPh>
    <rPh sb="5" eb="7">
      <t>タイオウ</t>
    </rPh>
    <rPh sb="8" eb="10">
      <t>ケツロン</t>
    </rPh>
    <rPh sb="10" eb="11">
      <t>トウ</t>
    </rPh>
    <phoneticPr fontId="1"/>
  </si>
  <si>
    <t>管理規約第25条第2項において「管理費等の負担額は別に定める。」とされているが、規約に規定されていない。</t>
    <rPh sb="0" eb="4">
      <t>カンリキヤク</t>
    </rPh>
    <rPh sb="4" eb="5">
      <t>ダイ</t>
    </rPh>
    <rPh sb="7" eb="8">
      <t>ジョウ</t>
    </rPh>
    <rPh sb="8" eb="9">
      <t>ダイ</t>
    </rPh>
    <rPh sb="10" eb="11">
      <t>コウ</t>
    </rPh>
    <rPh sb="16" eb="19">
      <t>カンリヒ</t>
    </rPh>
    <rPh sb="40" eb="42">
      <t>キヤク</t>
    </rPh>
    <rPh sb="43" eb="45">
      <t>キテイ</t>
    </rPh>
    <phoneticPr fontId="1"/>
  </si>
  <si>
    <t>管理規約第25条第3項において「団地修繕積立金等の額については、各団地建物所有者の土地の共有持分に応じて算出」、第4項において「棟修繕積立金等の額については、それぞれの棟の各区分所有者の棟の共用部分の共有持分に応じて算出」とされているが、実際には専有面積を基に算出されている。</t>
    <rPh sb="0" eb="4">
      <t>カンリキヤク</t>
    </rPh>
    <rPh sb="4" eb="5">
      <t>ダイ</t>
    </rPh>
    <rPh sb="7" eb="8">
      <t>ジョウ</t>
    </rPh>
    <rPh sb="8" eb="9">
      <t>ダイ</t>
    </rPh>
    <rPh sb="10" eb="11">
      <t>コウ</t>
    </rPh>
    <rPh sb="56" eb="57">
      <t>ダイ</t>
    </rPh>
    <rPh sb="58" eb="59">
      <t>コウ</t>
    </rPh>
    <rPh sb="119" eb="121">
      <t>ジッサイ</t>
    </rPh>
    <rPh sb="123" eb="127">
      <t>センユウメンセキ</t>
    </rPh>
    <rPh sb="128" eb="129">
      <t>モト</t>
    </rPh>
    <rPh sb="130" eb="132">
      <t>サンシュツ</t>
    </rPh>
    <phoneticPr fontId="1"/>
  </si>
  <si>
    <t>リンク</t>
    <phoneticPr fontId="1"/>
  </si>
  <si>
    <t>管理規約第31条の使用料について、規約上は、「それらの管理に要する費用に充てるほか・・」とあるが、実際には一般会計に計上され、運用されている。</t>
    <rPh sb="0" eb="4">
      <t>カンリキヤク</t>
    </rPh>
    <rPh sb="4" eb="5">
      <t>ダイ</t>
    </rPh>
    <rPh sb="7" eb="8">
      <t>ジョウ</t>
    </rPh>
    <rPh sb="9" eb="12">
      <t>シヨウリョウ</t>
    </rPh>
    <rPh sb="17" eb="20">
      <t>キヤクジョウ</t>
    </rPh>
    <rPh sb="27" eb="29">
      <t>カンリ</t>
    </rPh>
    <rPh sb="30" eb="31">
      <t>ヨウ</t>
    </rPh>
    <rPh sb="33" eb="35">
      <t>ヒヨウ</t>
    </rPh>
    <rPh sb="36" eb="37">
      <t>ア</t>
    </rPh>
    <rPh sb="49" eb="51">
      <t>ジッサイ</t>
    </rPh>
    <rPh sb="53" eb="55">
      <t>イッパン</t>
    </rPh>
    <rPh sb="55" eb="57">
      <t>カイケイ</t>
    </rPh>
    <rPh sb="58" eb="60">
      <t>ケイジョウ</t>
    </rPh>
    <rPh sb="63" eb="65">
      <t>ウンヨウ</t>
    </rPh>
    <phoneticPr fontId="1"/>
  </si>
  <si>
    <t>3番館の棟修繕積立金について、Ｏタイプ（4戸）については、7,020円とすべきところ実際の徴収額は7,010円で四捨五入できていない。
＠73円×96.10㎡＝7015.3円</t>
    <rPh sb="1" eb="3">
      <t>バンカン</t>
    </rPh>
    <rPh sb="4" eb="7">
      <t>トウシュウゼン</t>
    </rPh>
    <rPh sb="7" eb="10">
      <t>ツミタテキン</t>
    </rPh>
    <rPh sb="21" eb="22">
      <t>コ</t>
    </rPh>
    <rPh sb="30" eb="35">
      <t>020エン</t>
    </rPh>
    <rPh sb="42" eb="44">
      <t>ジッサイ</t>
    </rPh>
    <rPh sb="45" eb="47">
      <t>チョウシュウ</t>
    </rPh>
    <rPh sb="47" eb="48">
      <t>ガク</t>
    </rPh>
    <rPh sb="50" eb="55">
      <t>010エン</t>
    </rPh>
    <rPh sb="56" eb="60">
      <t>シシャゴニュウ</t>
    </rPh>
    <rPh sb="71" eb="72">
      <t>エン</t>
    </rPh>
    <rPh sb="86" eb="87">
      <t>エン</t>
    </rPh>
    <phoneticPr fontId="1"/>
  </si>
  <si>
    <t>そもそも規約に金額、端数処理に関する規定がないこともあり、次回の改正まで現状維持（2021年12月の理事会において報告）</t>
    <rPh sb="4" eb="6">
      <t>キヤク</t>
    </rPh>
    <rPh sb="7" eb="9">
      <t>キンガク</t>
    </rPh>
    <rPh sb="10" eb="14">
      <t>ハスウショリ</t>
    </rPh>
    <rPh sb="15" eb="16">
      <t>カン</t>
    </rPh>
    <rPh sb="18" eb="20">
      <t>キテイ</t>
    </rPh>
    <rPh sb="29" eb="31">
      <t>ジカイ</t>
    </rPh>
    <rPh sb="32" eb="34">
      <t>カイセイ</t>
    </rPh>
    <rPh sb="36" eb="40">
      <t>ゲンジョウイジ</t>
    </rPh>
    <rPh sb="45" eb="46">
      <t>ネン</t>
    </rPh>
    <rPh sb="48" eb="49">
      <t>ガツ</t>
    </rPh>
    <rPh sb="50" eb="53">
      <t>リジカイ</t>
    </rPh>
    <rPh sb="57" eb="59">
      <t>ホウコク</t>
    </rPh>
    <phoneticPr fontId="1"/>
  </si>
  <si>
    <t xml:space="preserve">管理規約を改正し、各番館のタイプ別に管理費、団地修繕積立金、棟修繕積立金を明記した表を加えるよう管理規約検討委員会に提案する。
（管理規約検討委員会⇒)
当該条文は、平成28年5月の総会において規約改定。管理費等の金額変更毎に管理規約を改正する必要がないように「別に定める」に改正し、平成29年2月に別表を配布。以上の経緯から改正しない。
</t>
    <rPh sb="0" eb="4">
      <t>カンリキヤク</t>
    </rPh>
    <rPh sb="5" eb="7">
      <t>カイセイ</t>
    </rPh>
    <rPh sb="9" eb="10">
      <t>カク</t>
    </rPh>
    <rPh sb="10" eb="12">
      <t>バンカン</t>
    </rPh>
    <rPh sb="16" eb="17">
      <t>ベツ</t>
    </rPh>
    <rPh sb="18" eb="21">
      <t>カンリヒ</t>
    </rPh>
    <rPh sb="22" eb="24">
      <t>ダンチ</t>
    </rPh>
    <rPh sb="24" eb="26">
      <t>シュウゼン</t>
    </rPh>
    <rPh sb="26" eb="28">
      <t>ツミタテ</t>
    </rPh>
    <rPh sb="28" eb="29">
      <t>キン</t>
    </rPh>
    <rPh sb="30" eb="31">
      <t>トウ</t>
    </rPh>
    <rPh sb="31" eb="33">
      <t>シュウゼン</t>
    </rPh>
    <rPh sb="33" eb="36">
      <t>ツミタテキン</t>
    </rPh>
    <rPh sb="37" eb="39">
      <t>メイキ</t>
    </rPh>
    <rPh sb="41" eb="42">
      <t>ヒョウ</t>
    </rPh>
    <rPh sb="43" eb="44">
      <t>クワ</t>
    </rPh>
    <rPh sb="48" eb="52">
      <t>カンリキヤク</t>
    </rPh>
    <rPh sb="52" eb="54">
      <t>ケントウ</t>
    </rPh>
    <rPh sb="54" eb="57">
      <t>イインカイ</t>
    </rPh>
    <rPh sb="58" eb="60">
      <t>テイアン</t>
    </rPh>
    <rPh sb="66" eb="68">
      <t>カンリ</t>
    </rPh>
    <rPh sb="68" eb="70">
      <t>キヤク</t>
    </rPh>
    <rPh sb="70" eb="72">
      <t>ケントウ</t>
    </rPh>
    <rPh sb="72" eb="75">
      <t>イインカイ</t>
    </rPh>
    <rPh sb="78" eb="80">
      <t>トウガイ</t>
    </rPh>
    <rPh sb="80" eb="82">
      <t>ジョウブン</t>
    </rPh>
    <rPh sb="84" eb="86">
      <t>ヘイセイ</t>
    </rPh>
    <rPh sb="88" eb="89">
      <t>ネン</t>
    </rPh>
    <rPh sb="90" eb="91">
      <t>ガツ</t>
    </rPh>
    <rPh sb="92" eb="94">
      <t>ソウカイ</t>
    </rPh>
    <rPh sb="98" eb="102">
      <t>キヤクカイテイ</t>
    </rPh>
    <rPh sb="103" eb="106">
      <t>カンリヒ</t>
    </rPh>
    <rPh sb="106" eb="107">
      <t>トウ</t>
    </rPh>
    <rPh sb="108" eb="112">
      <t>キンガクヘンコウ</t>
    </rPh>
    <rPh sb="112" eb="113">
      <t>ゴト</t>
    </rPh>
    <rPh sb="114" eb="118">
      <t>カンリキヤク</t>
    </rPh>
    <rPh sb="119" eb="121">
      <t>カイセイ</t>
    </rPh>
    <rPh sb="123" eb="125">
      <t>ヒツヨウ</t>
    </rPh>
    <phoneticPr fontId="1"/>
  </si>
  <si>
    <t>共有持分については、専有面積をもとに算出しているものであることから、必ずしも誤った算出とは言えない。ただ、管理規約で明記されたものでないことは確かであり、他のマンションでも専有面積を基に算出しているものが多いことから管理規約を現状に合わせる。具体的には、月払いの修繕積立金については、№１の追加する表で明記するよう管理規約検討委員会に提案する
（管理規約検討委員会⇒)
改正しない。</t>
    <rPh sb="0" eb="4">
      <t>キョウユウモチブン</t>
    </rPh>
    <rPh sb="10" eb="14">
      <t>センユウメンセキ</t>
    </rPh>
    <rPh sb="18" eb="20">
      <t>サンシュツ</t>
    </rPh>
    <rPh sb="34" eb="35">
      <t>カナラ</t>
    </rPh>
    <rPh sb="38" eb="39">
      <t>アヤマ</t>
    </rPh>
    <rPh sb="41" eb="43">
      <t>サンシュツ</t>
    </rPh>
    <rPh sb="45" eb="46">
      <t>イ</t>
    </rPh>
    <rPh sb="53" eb="57">
      <t>カンリキヤク</t>
    </rPh>
    <rPh sb="58" eb="60">
      <t>メイキ</t>
    </rPh>
    <rPh sb="71" eb="72">
      <t>タシ</t>
    </rPh>
    <rPh sb="77" eb="78">
      <t>タ</t>
    </rPh>
    <rPh sb="86" eb="90">
      <t>センユウメンセキ</t>
    </rPh>
    <rPh sb="91" eb="92">
      <t>モト</t>
    </rPh>
    <rPh sb="93" eb="95">
      <t>サンシュツ</t>
    </rPh>
    <rPh sb="102" eb="103">
      <t>オオ</t>
    </rPh>
    <rPh sb="108" eb="112">
      <t>カンリキヤク</t>
    </rPh>
    <rPh sb="113" eb="115">
      <t>ゲンジョウ</t>
    </rPh>
    <rPh sb="116" eb="117">
      <t>ア</t>
    </rPh>
    <rPh sb="121" eb="124">
      <t>グタイテキ</t>
    </rPh>
    <rPh sb="127" eb="129">
      <t>ツキバラ</t>
    </rPh>
    <rPh sb="131" eb="136">
      <t>シュウゼンツミタテキン</t>
    </rPh>
    <rPh sb="145" eb="147">
      <t>ツイカ</t>
    </rPh>
    <rPh sb="149" eb="150">
      <t>ヒョウ</t>
    </rPh>
    <rPh sb="151" eb="153">
      <t>メイキ</t>
    </rPh>
    <rPh sb="186" eb="188">
      <t>カイセイ</t>
    </rPh>
    <phoneticPr fontId="1"/>
  </si>
  <si>
    <t>管理規約の改定を管理規約検討委員会に提案する。
（管理規約検討委員会⇒)
使用料は、「第27条に掲げる・・」と実態に即した改正を行う。</t>
    <rPh sb="0" eb="4">
      <t>カンリキヤク</t>
    </rPh>
    <rPh sb="5" eb="7">
      <t>カイテイ</t>
    </rPh>
    <rPh sb="8" eb="12">
      <t>カンリキヤク</t>
    </rPh>
    <rPh sb="12" eb="17">
      <t>ケントウイインカイ</t>
    </rPh>
    <rPh sb="18" eb="20">
      <t>テイアン</t>
    </rPh>
    <rPh sb="38" eb="41">
      <t>シヨウリョウ</t>
    </rPh>
    <rPh sb="44" eb="45">
      <t>ダイ</t>
    </rPh>
    <rPh sb="47" eb="48">
      <t>ジョウ</t>
    </rPh>
    <rPh sb="49" eb="50">
      <t>カカ</t>
    </rPh>
    <rPh sb="56" eb="58">
      <t>ジッタイ</t>
    </rPh>
    <rPh sb="59" eb="60">
      <t>ソク</t>
    </rPh>
    <rPh sb="62" eb="64">
      <t>カイセイ</t>
    </rPh>
    <rPh sb="65" eb="66">
      <t>オコナ</t>
    </rPh>
    <phoneticPr fontId="1"/>
  </si>
  <si>
    <t>摩耶シーサイドプレイスイースト</t>
    <rPh sb="0" eb="2">
      <t>マヤ</t>
    </rPh>
    <phoneticPr fontId="1"/>
  </si>
  <si>
    <t>１．現状</t>
    <rPh sb="2" eb="4">
      <t>ゲンジョウ</t>
    </rPh>
    <phoneticPr fontId="1"/>
  </si>
  <si>
    <t>管理経費検討委員会</t>
    <rPh sb="0" eb="4">
      <t>カンリケイヒ</t>
    </rPh>
    <rPh sb="4" eb="6">
      <t>ケントウ</t>
    </rPh>
    <rPh sb="6" eb="9">
      <t>イインカイ</t>
    </rPh>
    <phoneticPr fontId="1"/>
  </si>
  <si>
    <t>管理費</t>
    <rPh sb="0" eb="3">
      <t>カンリヒ</t>
    </rPh>
    <phoneticPr fontId="1"/>
  </si>
  <si>
    <t>6,130円</t>
    <rPh sb="5" eb="6">
      <t>エン</t>
    </rPh>
    <phoneticPr fontId="1"/>
  </si>
  <si>
    <t>～</t>
    <phoneticPr fontId="1"/>
  </si>
  <si>
    <t>8,730円</t>
    <rPh sb="1" eb="6">
      <t>730エン</t>
    </rPh>
    <phoneticPr fontId="1"/>
  </si>
  <si>
    <t>1戸当たりの月額徴収額</t>
    <rPh sb="1" eb="2">
      <t>コ</t>
    </rPh>
    <rPh sb="2" eb="3">
      <t>ア</t>
    </rPh>
    <rPh sb="6" eb="8">
      <t>ゲツガク</t>
    </rPh>
    <rPh sb="8" eb="10">
      <t>チョウシュウ</t>
    </rPh>
    <rPh sb="10" eb="11">
      <t>ガク</t>
    </rPh>
    <phoneticPr fontId="1"/>
  </si>
  <si>
    <t>ﾏﾝｼｮﾝ全体（月額）</t>
    <rPh sb="5" eb="7">
      <t>ゼンタイ</t>
    </rPh>
    <rPh sb="8" eb="9">
      <t>ゲツ</t>
    </rPh>
    <rPh sb="9" eb="10">
      <t>ガク</t>
    </rPh>
    <phoneticPr fontId="1"/>
  </si>
  <si>
    <t>団地修繕積立金</t>
    <rPh sb="0" eb="4">
      <t>ダンチシュウゼン</t>
    </rPh>
    <rPh sb="4" eb="7">
      <t>ツミタテキン</t>
    </rPh>
    <phoneticPr fontId="1"/>
  </si>
  <si>
    <t>棟修繕積立金（1番館）</t>
    <rPh sb="0" eb="1">
      <t>トウ</t>
    </rPh>
    <rPh sb="1" eb="6">
      <t>シュウゼンツミタテキン</t>
    </rPh>
    <rPh sb="8" eb="10">
      <t>バンカン</t>
    </rPh>
    <phoneticPr fontId="1"/>
  </si>
  <si>
    <t>棟修繕積立金（2番館）</t>
    <rPh sb="0" eb="1">
      <t>トウ</t>
    </rPh>
    <rPh sb="1" eb="6">
      <t>シュウゼンツミタテキン</t>
    </rPh>
    <rPh sb="8" eb="10">
      <t>バンカン</t>
    </rPh>
    <phoneticPr fontId="1"/>
  </si>
  <si>
    <t>棟修繕積立金（3番館）</t>
    <rPh sb="0" eb="1">
      <t>トウ</t>
    </rPh>
    <rPh sb="1" eb="6">
      <t>シュウゼンツミタテキン</t>
    </rPh>
    <rPh sb="8" eb="10">
      <t>バンカン</t>
    </rPh>
    <phoneticPr fontId="1"/>
  </si>
  <si>
    <t>棟修繕積立金（4番館）</t>
    <rPh sb="0" eb="1">
      <t>トウ</t>
    </rPh>
    <rPh sb="1" eb="6">
      <t>シュウゼンツミタテキン</t>
    </rPh>
    <rPh sb="8" eb="10">
      <t>バンカン</t>
    </rPh>
    <phoneticPr fontId="1"/>
  </si>
  <si>
    <t>棟修繕積立金（5番館）</t>
    <rPh sb="0" eb="1">
      <t>トウ</t>
    </rPh>
    <rPh sb="1" eb="6">
      <t>シュウゼンツミタテキン</t>
    </rPh>
    <rPh sb="8" eb="10">
      <t>バンカン</t>
    </rPh>
    <phoneticPr fontId="1"/>
  </si>
  <si>
    <t>440円</t>
    <rPh sb="3" eb="4">
      <t>エン</t>
    </rPh>
    <phoneticPr fontId="1"/>
  </si>
  <si>
    <t>580円</t>
    <rPh sb="3" eb="4">
      <t>エン</t>
    </rPh>
    <phoneticPr fontId="1"/>
  </si>
  <si>
    <t>6,570円</t>
    <rPh sb="5" eb="6">
      <t>エン</t>
    </rPh>
    <phoneticPr fontId="1"/>
  </si>
  <si>
    <t>8,300円</t>
    <rPh sb="5" eb="6">
      <t>エン</t>
    </rPh>
    <phoneticPr fontId="1"/>
  </si>
  <si>
    <t>10,360円</t>
    <rPh sb="6" eb="7">
      <t>エン</t>
    </rPh>
    <phoneticPr fontId="1"/>
  </si>
  <si>
    <t>13,580円</t>
    <rPh sb="6" eb="7">
      <t>エン</t>
    </rPh>
    <phoneticPr fontId="1"/>
  </si>
  <si>
    <t>7,720円</t>
    <rPh sb="5" eb="6">
      <t>エン</t>
    </rPh>
    <phoneticPr fontId="1"/>
  </si>
  <si>
    <t>10,440円</t>
    <rPh sb="6" eb="7">
      <t>エン</t>
    </rPh>
    <phoneticPr fontId="1"/>
  </si>
  <si>
    <t>「管理費等の中長期シミュレーション（2021）」の結果について（ご報告）</t>
    <rPh sb="1" eb="4">
      <t>カンリヒ</t>
    </rPh>
    <rPh sb="4" eb="5">
      <t>トウ</t>
    </rPh>
    <rPh sb="6" eb="9">
      <t>チュウチョウキ</t>
    </rPh>
    <rPh sb="25" eb="27">
      <t>ケッカ</t>
    </rPh>
    <rPh sb="33" eb="35">
      <t>ホウコク</t>
    </rPh>
    <phoneticPr fontId="1"/>
  </si>
  <si>
    <t>２．「一般会計」のシミュレーション結果</t>
    <rPh sb="3" eb="7">
      <t>イッパンカイケイ</t>
    </rPh>
    <rPh sb="17" eb="19">
      <t>ケッカ</t>
    </rPh>
    <phoneticPr fontId="1"/>
  </si>
  <si>
    <t>ﾏﾝｼｮﾝ全体（年額）</t>
    <rPh sb="5" eb="7">
      <t>ゼンタイ</t>
    </rPh>
    <rPh sb="8" eb="9">
      <t>ネン</t>
    </rPh>
    <rPh sb="9" eb="10">
      <t>ガク</t>
    </rPh>
    <phoneticPr fontId="1"/>
  </si>
  <si>
    <t>35年度</t>
    <rPh sb="2" eb="4">
      <t>ネンド</t>
    </rPh>
    <phoneticPr fontId="1"/>
  </si>
  <si>
    <t>団地修繕</t>
    <rPh sb="0" eb="4">
      <t>ダンチシュウゼン</t>
    </rPh>
    <phoneticPr fontId="1"/>
  </si>
  <si>
    <t>1番館</t>
    <rPh sb="1" eb="3">
      <t>バンカン</t>
    </rPh>
    <phoneticPr fontId="1"/>
  </si>
  <si>
    <t>2番館</t>
    <rPh sb="1" eb="3">
      <t>バンカン</t>
    </rPh>
    <phoneticPr fontId="1"/>
  </si>
  <si>
    <t>3番館</t>
    <rPh sb="1" eb="3">
      <t>バンカン</t>
    </rPh>
    <phoneticPr fontId="1"/>
  </si>
  <si>
    <t>4番館</t>
    <rPh sb="1" eb="3">
      <t>バンカン</t>
    </rPh>
    <phoneticPr fontId="1"/>
  </si>
  <si>
    <t>5番館</t>
    <rPh sb="1" eb="3">
      <t>バンカン</t>
    </rPh>
    <phoneticPr fontId="1"/>
  </si>
  <si>
    <t>MSP-E管理組合理事会</t>
    <rPh sb="5" eb="7">
      <t>カンリ</t>
    </rPh>
    <rPh sb="7" eb="9">
      <t>クミアイ</t>
    </rPh>
    <rPh sb="9" eb="12">
      <t>リジカイ</t>
    </rPh>
    <phoneticPr fontId="1"/>
  </si>
  <si>
    <t>　当マンションでは、皆様から「管理費」、「団地修繕積立金」及び「棟修繕積立金」を納めて頂いていますが、現状の月額の徴収額（各戸の専有面積により算出）は次の通りとなっています。</t>
    <rPh sb="1" eb="2">
      <t>トウ</t>
    </rPh>
    <rPh sb="10" eb="12">
      <t>ミナサマ</t>
    </rPh>
    <rPh sb="15" eb="18">
      <t>カンリヒ</t>
    </rPh>
    <rPh sb="21" eb="23">
      <t>ダンチ</t>
    </rPh>
    <rPh sb="23" eb="25">
      <t>シュウゼン</t>
    </rPh>
    <rPh sb="25" eb="27">
      <t>ツミタテ</t>
    </rPh>
    <rPh sb="27" eb="28">
      <t>キン</t>
    </rPh>
    <rPh sb="29" eb="30">
      <t>オヨ</t>
    </rPh>
    <rPh sb="32" eb="33">
      <t>トウ</t>
    </rPh>
    <rPh sb="33" eb="35">
      <t>シュウゼン</t>
    </rPh>
    <rPh sb="35" eb="37">
      <t>ツミタテ</t>
    </rPh>
    <rPh sb="37" eb="38">
      <t>キン</t>
    </rPh>
    <rPh sb="40" eb="41">
      <t>オサ</t>
    </rPh>
    <rPh sb="43" eb="44">
      <t>イタダ</t>
    </rPh>
    <rPh sb="51" eb="53">
      <t>ゲンジョウ</t>
    </rPh>
    <rPh sb="54" eb="56">
      <t>ゲツガク</t>
    </rPh>
    <rPh sb="57" eb="59">
      <t>チョウシュウ</t>
    </rPh>
    <rPh sb="59" eb="60">
      <t>ガク</t>
    </rPh>
    <rPh sb="61" eb="63">
      <t>カクコ</t>
    </rPh>
    <rPh sb="64" eb="68">
      <t>センユウメンセキ</t>
    </rPh>
    <rPh sb="71" eb="73">
      <t>サンシュツ</t>
    </rPh>
    <rPh sb="75" eb="76">
      <t>ツギ</t>
    </rPh>
    <rPh sb="77" eb="78">
      <t>トオ</t>
    </rPh>
    <phoneticPr fontId="1"/>
  </si>
  <si>
    <t>３．「特別会計」のシミュレーション結果</t>
    <rPh sb="3" eb="7">
      <t>トクベツカイケイ</t>
    </rPh>
    <rPh sb="17" eb="19">
      <t>ケッカ</t>
    </rPh>
    <phoneticPr fontId="1"/>
  </si>
  <si>
    <t>４．まとめ</t>
    <phoneticPr fontId="1"/>
  </si>
  <si>
    <t>募　　集</t>
    <rPh sb="0" eb="1">
      <t>ボ</t>
    </rPh>
    <rPh sb="3" eb="4">
      <t>シュウ</t>
    </rPh>
    <phoneticPr fontId="1"/>
  </si>
  <si>
    <t>お　願　い</t>
    <rPh sb="2" eb="3">
      <t>ネガ</t>
    </rPh>
    <phoneticPr fontId="1"/>
  </si>
  <si>
    <t>「管理費等の中長期シミュレーション（2021）」アンケート調査</t>
    <rPh sb="1" eb="4">
      <t>カンリヒ</t>
    </rPh>
    <rPh sb="4" eb="5">
      <t>トウ</t>
    </rPh>
    <rPh sb="6" eb="9">
      <t>チュウチョウキ</t>
    </rPh>
    <rPh sb="29" eb="31">
      <t>チョウサ</t>
    </rPh>
    <phoneticPr fontId="1"/>
  </si>
  <si>
    <t>問１</t>
    <rPh sb="0" eb="1">
      <t>トイ</t>
    </rPh>
    <phoneticPr fontId="1"/>
  </si>
  <si>
    <t>現在お住まいの番館をお答えください。</t>
    <rPh sb="0" eb="2">
      <t>ゲンザイ</t>
    </rPh>
    <rPh sb="3" eb="4">
      <t>ス</t>
    </rPh>
    <rPh sb="7" eb="9">
      <t>バンカン</t>
    </rPh>
    <rPh sb="11" eb="12">
      <t>コタ</t>
    </rPh>
    <phoneticPr fontId="1"/>
  </si>
  <si>
    <t>１番館</t>
    <rPh sb="1" eb="3">
      <t>バンカン</t>
    </rPh>
    <phoneticPr fontId="1"/>
  </si>
  <si>
    <t>２番館</t>
    <rPh sb="1" eb="3">
      <t>バンカン</t>
    </rPh>
    <phoneticPr fontId="1"/>
  </si>
  <si>
    <t>①</t>
    <phoneticPr fontId="1"/>
  </si>
  <si>
    <t>④</t>
    <phoneticPr fontId="1"/>
  </si>
  <si>
    <t>②</t>
    <phoneticPr fontId="1"/>
  </si>
  <si>
    <t>⑤</t>
    <phoneticPr fontId="1"/>
  </si>
  <si>
    <t>③</t>
    <phoneticPr fontId="1"/>
  </si>
  <si>
    <t>４番館</t>
    <rPh sb="1" eb="3">
      <t>バンカン</t>
    </rPh>
    <phoneticPr fontId="1"/>
  </si>
  <si>
    <t>５番館</t>
    <rPh sb="1" eb="3">
      <t>バンカン</t>
    </rPh>
    <phoneticPr fontId="1"/>
  </si>
  <si>
    <t>問２</t>
    <rPh sb="0" eb="1">
      <t>トイ</t>
    </rPh>
    <phoneticPr fontId="1"/>
  </si>
  <si>
    <t>よく理解できた</t>
    <rPh sb="2" eb="4">
      <t>リカイ</t>
    </rPh>
    <phoneticPr fontId="1"/>
  </si>
  <si>
    <t>概ね理解できた</t>
    <rPh sb="0" eb="1">
      <t>オオム</t>
    </rPh>
    <rPh sb="2" eb="4">
      <t>リカイ</t>
    </rPh>
    <phoneticPr fontId="1"/>
  </si>
  <si>
    <t>分からない</t>
    <rPh sb="0" eb="1">
      <t>ワ</t>
    </rPh>
    <phoneticPr fontId="1"/>
  </si>
  <si>
    <t>シミュレーションが不十分</t>
    <rPh sb="9" eb="12">
      <t>フジュウブン</t>
    </rPh>
    <phoneticPr fontId="1"/>
  </si>
  <si>
    <t>問３</t>
    <rPh sb="0" eb="1">
      <t>トイ</t>
    </rPh>
    <phoneticPr fontId="1"/>
  </si>
  <si>
    <t>今回のシミュレーション結果について、ご理解いただけましたか。</t>
    <rPh sb="0" eb="2">
      <t>コンカイ</t>
    </rPh>
    <rPh sb="11" eb="13">
      <t>ケッカ</t>
    </rPh>
    <rPh sb="19" eb="21">
      <t>リカイ</t>
    </rPh>
    <phoneticPr fontId="1"/>
  </si>
  <si>
    <t>問４</t>
    <rPh sb="0" eb="1">
      <t>トイ</t>
    </rPh>
    <phoneticPr fontId="1"/>
  </si>
  <si>
    <t>棟修繕積立金</t>
    <rPh sb="0" eb="1">
      <t>トウ</t>
    </rPh>
    <rPh sb="1" eb="3">
      <t>シュウゼン</t>
    </rPh>
    <rPh sb="3" eb="6">
      <t>ツミタテキン</t>
    </rPh>
    <phoneticPr fontId="1"/>
  </si>
  <si>
    <t>ルーフバルコニー使用料</t>
  </si>
  <si>
    <t>⑥</t>
    <phoneticPr fontId="1"/>
  </si>
  <si>
    <t>⑦</t>
    <phoneticPr fontId="1"/>
  </si>
  <si>
    <t>ﾐﾆﾊﾞｲｸ置場使用料</t>
    <rPh sb="6" eb="8">
      <t>オキバ</t>
    </rPh>
    <rPh sb="8" eb="11">
      <t>シヨウリョウ</t>
    </rPh>
    <phoneticPr fontId="1"/>
  </si>
  <si>
    <t>⑧</t>
    <phoneticPr fontId="1"/>
  </si>
  <si>
    <t>自動二輪置場使用料</t>
    <rPh sb="0" eb="2">
      <t>ジドウ</t>
    </rPh>
    <rPh sb="2" eb="4">
      <t>ニリン</t>
    </rPh>
    <rPh sb="4" eb="6">
      <t>オキバ</t>
    </rPh>
    <rPh sb="6" eb="9">
      <t>シヨウリョウ</t>
    </rPh>
    <phoneticPr fontId="1"/>
  </si>
  <si>
    <t>問２で「④シミュレーションが不十分」と答えた方にお尋ねしますが、その理由を教えていただけますか。</t>
    <rPh sb="0" eb="1">
      <t>トイ</t>
    </rPh>
    <rPh sb="14" eb="17">
      <t>フジュウブン</t>
    </rPh>
    <rPh sb="19" eb="20">
      <t>コタ</t>
    </rPh>
    <rPh sb="22" eb="23">
      <t>カタ</t>
    </rPh>
    <rPh sb="25" eb="26">
      <t>タズ</t>
    </rPh>
    <rPh sb="34" eb="36">
      <t>リユウ</t>
    </rPh>
    <rPh sb="37" eb="38">
      <t>オシ</t>
    </rPh>
    <phoneticPr fontId="1"/>
  </si>
  <si>
    <t>1戸（台）あたりの月額</t>
    <rPh sb="1" eb="2">
      <t>コ</t>
    </rPh>
    <rPh sb="3" eb="4">
      <t>ダイ</t>
    </rPh>
    <rPh sb="9" eb="11">
      <t>ゲツガク</t>
    </rPh>
    <phoneticPr fontId="1"/>
  </si>
  <si>
    <t>専用庭使用料</t>
    <phoneticPr fontId="1"/>
  </si>
  <si>
    <t>ﾏﾝｼｮﾝ全体（月額）</t>
    <rPh sb="5" eb="7">
      <t>ゼンタイ</t>
    </rPh>
    <rPh sb="8" eb="10">
      <t>ゲツガク</t>
    </rPh>
    <phoneticPr fontId="1"/>
  </si>
  <si>
    <t>ﾏﾝｼｮﾝ全体（年額）</t>
    <rPh sb="5" eb="7">
      <t>ゼンタイ</t>
    </rPh>
    <rPh sb="8" eb="10">
      <t>ネンガク</t>
    </rPh>
    <phoneticPr fontId="1"/>
  </si>
  <si>
    <t>駐車場使用料</t>
    <phoneticPr fontId="1"/>
  </si>
  <si>
    <t>駐輪場使用料</t>
    <phoneticPr fontId="1"/>
  </si>
  <si>
    <t>ﾐﾆﾊﾞｲｸ置場使用料</t>
    <phoneticPr fontId="1"/>
  </si>
  <si>
    <t>自動二輪置場使用料</t>
    <phoneticPr fontId="1"/>
  </si>
  <si>
    <t>2,280円～2,390円</t>
    <rPh sb="5" eb="6">
      <t>エン</t>
    </rPh>
    <rPh sb="12" eb="13">
      <t>エン</t>
    </rPh>
    <phoneticPr fontId="1"/>
  </si>
  <si>
    <t>780円～1,000円</t>
    <rPh sb="3" eb="4">
      <t>エン</t>
    </rPh>
    <rPh sb="10" eb="11">
      <t>エン</t>
    </rPh>
    <phoneticPr fontId="1"/>
  </si>
  <si>
    <t>10,000円～14,000円</t>
    <rPh sb="6" eb="7">
      <t>エン</t>
    </rPh>
    <rPh sb="14" eb="15">
      <t>エン</t>
    </rPh>
    <phoneticPr fontId="1"/>
  </si>
  <si>
    <t>200円～400円</t>
    <rPh sb="3" eb="4">
      <t>エン</t>
    </rPh>
    <rPh sb="8" eb="9">
      <t>エン</t>
    </rPh>
    <phoneticPr fontId="1"/>
  </si>
  <si>
    <t>1,000円</t>
    <rPh sb="5" eb="6">
      <t>エン</t>
    </rPh>
    <phoneticPr fontId="1"/>
  </si>
  <si>
    <t>2,000円</t>
    <rPh sb="5" eb="6">
      <t>エン</t>
    </rPh>
    <phoneticPr fontId="1"/>
  </si>
  <si>
    <t>問５</t>
    <rPh sb="0" eb="1">
      <t>トイ</t>
    </rPh>
    <phoneticPr fontId="1"/>
  </si>
  <si>
    <t>今回のシミュレーションでは、2035年度の大規模修繕で複数の番館で棟修繕積立金の不足が予想されていますが、棟修繕積立金の増額をどう考えますか。</t>
    <rPh sb="0" eb="2">
      <t>コンカイ</t>
    </rPh>
    <rPh sb="18" eb="20">
      <t>ネンド</t>
    </rPh>
    <rPh sb="21" eb="24">
      <t>ダイキボ</t>
    </rPh>
    <rPh sb="24" eb="26">
      <t>シュウゼン</t>
    </rPh>
    <rPh sb="27" eb="29">
      <t>フクスウ</t>
    </rPh>
    <rPh sb="30" eb="32">
      <t>バンカン</t>
    </rPh>
    <rPh sb="33" eb="39">
      <t>トウシュウゼンツミタテキン</t>
    </rPh>
    <rPh sb="40" eb="42">
      <t>フソク</t>
    </rPh>
    <rPh sb="43" eb="45">
      <t>ヨソウ</t>
    </rPh>
    <rPh sb="53" eb="54">
      <t>トウ</t>
    </rPh>
    <rPh sb="54" eb="59">
      <t>シュウゼンツミタテキン</t>
    </rPh>
    <rPh sb="60" eb="62">
      <t>ゾウガク</t>
    </rPh>
    <rPh sb="65" eb="66">
      <t>カンガ</t>
    </rPh>
    <phoneticPr fontId="1"/>
  </si>
  <si>
    <t>早急に増額すべき</t>
    <rPh sb="0" eb="2">
      <t>ソウキュウ</t>
    </rPh>
    <rPh sb="3" eb="5">
      <t>ゾウガク</t>
    </rPh>
    <phoneticPr fontId="1"/>
  </si>
  <si>
    <t>不足が見込まれる10年ぐらい前に増額すべき</t>
    <rPh sb="0" eb="2">
      <t>フソク</t>
    </rPh>
    <rPh sb="3" eb="5">
      <t>ミコ</t>
    </rPh>
    <rPh sb="10" eb="11">
      <t>ネン</t>
    </rPh>
    <rPh sb="14" eb="15">
      <t>マエ</t>
    </rPh>
    <rPh sb="16" eb="18">
      <t>ゾウガク</t>
    </rPh>
    <phoneticPr fontId="1"/>
  </si>
  <si>
    <t>不足が見込まれる5年ぐらい前に増額すべき</t>
    <rPh sb="0" eb="2">
      <t>フソク</t>
    </rPh>
    <rPh sb="3" eb="5">
      <t>ミコ</t>
    </rPh>
    <rPh sb="9" eb="10">
      <t>ネン</t>
    </rPh>
    <rPh sb="13" eb="14">
      <t>マエ</t>
    </rPh>
    <rPh sb="15" eb="17">
      <t>ゾウガク</t>
    </rPh>
    <phoneticPr fontId="1"/>
  </si>
  <si>
    <t>その他（</t>
    <rPh sb="2" eb="3">
      <t>タ</t>
    </rPh>
    <phoneticPr fontId="1"/>
  </si>
  <si>
    <t>）</t>
    <phoneticPr fontId="1"/>
  </si>
  <si>
    <t>問６</t>
    <rPh sb="0" eb="1">
      <t>トイ</t>
    </rPh>
    <phoneticPr fontId="1"/>
  </si>
  <si>
    <t>1,000円ぐらい</t>
    <rPh sb="1" eb="6">
      <t>000エン</t>
    </rPh>
    <phoneticPr fontId="1"/>
  </si>
  <si>
    <t>3,000円ぐらい</t>
    <rPh sb="1" eb="6">
      <t>センエン</t>
    </rPh>
    <phoneticPr fontId="1"/>
  </si>
  <si>
    <t>5,000円ぐらい</t>
    <rPh sb="1" eb="6">
      <t>000エン</t>
    </rPh>
    <phoneticPr fontId="1"/>
  </si>
  <si>
    <t>10,000円ぐらい</t>
    <rPh sb="6" eb="7">
      <t>エン</t>
    </rPh>
    <phoneticPr fontId="1"/>
  </si>
  <si>
    <r>
      <t>その他</t>
    </r>
    <r>
      <rPr>
        <sz val="9"/>
        <color theme="1"/>
        <rFont val="ＭＳ 明朝"/>
        <family val="1"/>
        <charset val="128"/>
      </rPr>
      <t>（ご意見、ご提案等があればご記入願います。今後の検討の参考にさせていただきますが、必ずしも個々のご意見等に対応できないことは予めご了承願います。）</t>
    </r>
    <rPh sb="2" eb="3">
      <t>タ</t>
    </rPh>
    <rPh sb="5" eb="7">
      <t>イケン</t>
    </rPh>
    <rPh sb="9" eb="11">
      <t>テイアン</t>
    </rPh>
    <rPh sb="11" eb="12">
      <t>トウ</t>
    </rPh>
    <rPh sb="17" eb="19">
      <t>キニュウ</t>
    </rPh>
    <rPh sb="19" eb="20">
      <t>ネガ</t>
    </rPh>
    <rPh sb="24" eb="26">
      <t>コンゴ</t>
    </rPh>
    <rPh sb="27" eb="29">
      <t>ケントウ</t>
    </rPh>
    <rPh sb="30" eb="32">
      <t>サンコウ</t>
    </rPh>
    <rPh sb="44" eb="45">
      <t>カナラ</t>
    </rPh>
    <rPh sb="48" eb="50">
      <t>ココ</t>
    </rPh>
    <rPh sb="52" eb="55">
      <t>イケントウ</t>
    </rPh>
    <rPh sb="56" eb="58">
      <t>タイオウ</t>
    </rPh>
    <rPh sb="65" eb="66">
      <t>アラカジ</t>
    </rPh>
    <rPh sb="68" eb="71">
      <t>リョウショウネガ</t>
    </rPh>
    <phoneticPr fontId="1"/>
  </si>
  <si>
    <t>現状</t>
    <rPh sb="0" eb="2">
      <t>ゲンジョウ</t>
    </rPh>
    <phoneticPr fontId="1"/>
  </si>
  <si>
    <t>シミュレーション</t>
    <phoneticPr fontId="1"/>
  </si>
  <si>
    <t>シミュレーション（円単位切り上げで統一した場合）</t>
    <rPh sb="9" eb="12">
      <t>エンタンイ</t>
    </rPh>
    <rPh sb="12" eb="13">
      <t>キ</t>
    </rPh>
    <rPh sb="14" eb="15">
      <t>ア</t>
    </rPh>
    <rPh sb="17" eb="19">
      <t>トウイツ</t>
    </rPh>
    <rPh sb="21" eb="23">
      <t>バアイ</t>
    </rPh>
    <phoneticPr fontId="1"/>
  </si>
  <si>
    <t>年額</t>
    <rPh sb="0" eb="2">
      <t>ネンガク</t>
    </rPh>
    <phoneticPr fontId="1"/>
  </si>
  <si>
    <t>現状維持の場合</t>
    <rPh sb="0" eb="2">
      <t>ゲンジョウ</t>
    </rPh>
    <rPh sb="2" eb="4">
      <t>イジ</t>
    </rPh>
    <rPh sb="5" eb="7">
      <t>バアイ</t>
    </rPh>
    <phoneticPr fontId="1"/>
  </si>
  <si>
    <t>棟修繕積立金の増額シミュレーション</t>
    <rPh sb="0" eb="3">
      <t>トウシュウゼン</t>
    </rPh>
    <rPh sb="3" eb="6">
      <t>ツミタテキン</t>
    </rPh>
    <rPh sb="7" eb="9">
      <t>ゾウガク</t>
    </rPh>
    <phoneticPr fontId="1"/>
  </si>
  <si>
    <t>23年度から月額1000円程度の増額の場合</t>
    <rPh sb="2" eb="4">
      <t>ネンド</t>
    </rPh>
    <rPh sb="6" eb="8">
      <t>ゲツガク</t>
    </rPh>
    <rPh sb="12" eb="13">
      <t>エン</t>
    </rPh>
    <rPh sb="13" eb="15">
      <t>テイド</t>
    </rPh>
    <rPh sb="16" eb="18">
      <t>ゾウガク</t>
    </rPh>
    <rPh sb="19" eb="21">
      <t>バアイ</t>
    </rPh>
    <phoneticPr fontId="1"/>
  </si>
  <si>
    <t>23年度から月額3000円程度の増額の場合</t>
    <rPh sb="2" eb="4">
      <t>ネンド</t>
    </rPh>
    <rPh sb="6" eb="8">
      <t>ゲツガク</t>
    </rPh>
    <rPh sb="12" eb="13">
      <t>エン</t>
    </rPh>
    <rPh sb="13" eb="15">
      <t>テイド</t>
    </rPh>
    <rPh sb="16" eb="18">
      <t>ゾウガク</t>
    </rPh>
    <rPh sb="19" eb="21">
      <t>バアイ</t>
    </rPh>
    <phoneticPr fontId="1"/>
  </si>
  <si>
    <t>23年度から月額5000円程度の増額の場合</t>
    <rPh sb="2" eb="4">
      <t>ネンド</t>
    </rPh>
    <rPh sb="6" eb="8">
      <t>ゲツガク</t>
    </rPh>
    <rPh sb="12" eb="13">
      <t>エン</t>
    </rPh>
    <rPh sb="13" eb="15">
      <t>テイド</t>
    </rPh>
    <rPh sb="16" eb="18">
      <t>ゾウガク</t>
    </rPh>
    <rPh sb="19" eb="21">
      <t>バアイ</t>
    </rPh>
    <phoneticPr fontId="1"/>
  </si>
  <si>
    <t>　「特別会計」については、次回（35年度）の大規模修繕を見据えた修繕積立金のあり方を引き続き検討する必要があると考えられます。</t>
    <rPh sb="2" eb="6">
      <t>トクベツカイケイ</t>
    </rPh>
    <rPh sb="13" eb="15">
      <t>ジカイ</t>
    </rPh>
    <rPh sb="18" eb="20">
      <t>ネンド</t>
    </rPh>
    <rPh sb="22" eb="27">
      <t>ダイキボシュウゼン</t>
    </rPh>
    <rPh sb="28" eb="30">
      <t>ミス</t>
    </rPh>
    <rPh sb="32" eb="37">
      <t>シュウゼンツミタテキン</t>
    </rPh>
    <rPh sb="40" eb="41">
      <t>カタ</t>
    </rPh>
    <rPh sb="42" eb="43">
      <t>ヒ</t>
    </rPh>
    <rPh sb="44" eb="45">
      <t>ツヅ</t>
    </rPh>
    <rPh sb="46" eb="48">
      <t>ケントウ</t>
    </rPh>
    <rPh sb="50" eb="52">
      <t>ヒツヨウ</t>
    </rPh>
    <rPh sb="56" eb="57">
      <t>カンガ</t>
    </rPh>
    <phoneticPr fontId="1"/>
  </si>
  <si>
    <t>大規模修繕の際に不足額を一括で徴収すべき</t>
    <rPh sb="0" eb="5">
      <t>ダイキボシュウゼン</t>
    </rPh>
    <rPh sb="6" eb="7">
      <t>サイ</t>
    </rPh>
    <rPh sb="8" eb="10">
      <t>フソク</t>
    </rPh>
    <rPh sb="10" eb="11">
      <t>ガク</t>
    </rPh>
    <rPh sb="12" eb="14">
      <t>イッカツ</t>
    </rPh>
    <rPh sb="15" eb="17">
      <t>チョウシュウ</t>
    </rPh>
    <phoneticPr fontId="1"/>
  </si>
  <si>
    <t>資料８</t>
    <rPh sb="0" eb="2">
      <t>シリョウ</t>
    </rPh>
    <phoneticPr fontId="1"/>
  </si>
  <si>
    <t>長期修繕検討委員会</t>
    <rPh sb="0" eb="2">
      <t>チョウキ</t>
    </rPh>
    <rPh sb="2" eb="4">
      <t>シュウゼン</t>
    </rPh>
    <rPh sb="4" eb="6">
      <t>ケントウ</t>
    </rPh>
    <rPh sb="6" eb="9">
      <t>イインカイ</t>
    </rPh>
    <phoneticPr fontId="1"/>
  </si>
  <si>
    <t>管理経費検討委員会</t>
    <phoneticPr fontId="1"/>
  </si>
  <si>
    <r>
      <t xml:space="preserve">2021年7月理事会において承認
</t>
    </r>
    <r>
      <rPr>
        <sz val="10"/>
        <color rgb="FFFF0000"/>
        <rFont val="HGｺﾞｼｯｸE"/>
        <family val="3"/>
        <charset val="128"/>
      </rPr>
      <t>第19回通常総会（2022年5月）第4号議案</t>
    </r>
    <rPh sb="4" eb="5">
      <t>ネン</t>
    </rPh>
    <rPh sb="6" eb="7">
      <t>ガツ</t>
    </rPh>
    <rPh sb="7" eb="10">
      <t>リジカイ</t>
    </rPh>
    <rPh sb="14" eb="16">
      <t>ショウニン</t>
    </rPh>
    <rPh sb="17" eb="18">
      <t>ダイ</t>
    </rPh>
    <rPh sb="20" eb="21">
      <t>カイ</t>
    </rPh>
    <rPh sb="21" eb="25">
      <t>ツウジョウソウカイ</t>
    </rPh>
    <rPh sb="30" eb="31">
      <t>ネン</t>
    </rPh>
    <rPh sb="32" eb="33">
      <t>ガツ</t>
    </rPh>
    <rPh sb="34" eb="35">
      <t>ダイ</t>
    </rPh>
    <rPh sb="36" eb="37">
      <t>ゴウ</t>
    </rPh>
    <rPh sb="37" eb="39">
      <t>ギアン</t>
    </rPh>
    <phoneticPr fontId="1"/>
  </si>
  <si>
    <t>事務管理費</t>
    <phoneticPr fontId="1"/>
  </si>
  <si>
    <t>管理委託料</t>
    <rPh sb="0" eb="2">
      <t>カンリ</t>
    </rPh>
    <rPh sb="2" eb="5">
      <t>イタクリョウ</t>
    </rPh>
    <phoneticPr fontId="1"/>
  </si>
  <si>
    <t>中央監視装置改修工事</t>
    <rPh sb="0" eb="2">
      <t>チュウオウ</t>
    </rPh>
    <rPh sb="2" eb="4">
      <t>カンシ</t>
    </rPh>
    <rPh sb="4" eb="6">
      <t>ソウチ</t>
    </rPh>
    <rPh sb="6" eb="8">
      <t>カイシュウ</t>
    </rPh>
    <rPh sb="8" eb="10">
      <t>コウジ</t>
    </rPh>
    <phoneticPr fontId="1"/>
  </si>
  <si>
    <t>4番館北側庭園内道路補修工事</t>
    <rPh sb="1" eb="3">
      <t>バンカン</t>
    </rPh>
    <rPh sb="3" eb="5">
      <t>キタガワ</t>
    </rPh>
    <rPh sb="5" eb="7">
      <t>テイエン</t>
    </rPh>
    <rPh sb="7" eb="8">
      <t>ナイ</t>
    </rPh>
    <rPh sb="8" eb="10">
      <t>ドウロ</t>
    </rPh>
    <rPh sb="10" eb="12">
      <t>ホシュウ</t>
    </rPh>
    <rPh sb="12" eb="14">
      <t>コウジ</t>
    </rPh>
    <phoneticPr fontId="1"/>
  </si>
  <si>
    <t>駐車場カーブミラー増設工事</t>
    <rPh sb="0" eb="3">
      <t>チュウシャジョウ</t>
    </rPh>
    <rPh sb="9" eb="11">
      <t>ゾウセツ</t>
    </rPh>
    <rPh sb="11" eb="13">
      <t>コウジ</t>
    </rPh>
    <phoneticPr fontId="1"/>
  </si>
  <si>
    <t>消火器交換</t>
    <rPh sb="0" eb="3">
      <t>ショウカキ</t>
    </rPh>
    <rPh sb="3" eb="5">
      <t>コウカン</t>
    </rPh>
    <phoneticPr fontId="1"/>
  </si>
  <si>
    <t>棟修修繕（A)×</t>
    <rPh sb="0" eb="1">
      <t>ムネ</t>
    </rPh>
    <rPh sb="1" eb="2">
      <t>オサム</t>
    </rPh>
    <rPh sb="2" eb="4">
      <t>シュウゼン</t>
    </rPh>
    <phoneticPr fontId="1"/>
  </si>
  <si>
    <t>減少傾向にあることから増減率の年平均とする。</t>
    <rPh sb="0" eb="4">
      <t>ゲンショウケイコウ</t>
    </rPh>
    <rPh sb="11" eb="14">
      <t>ゾウゲンリツ</t>
    </rPh>
    <rPh sb="15" eb="18">
      <t>ネンヘイキン</t>
    </rPh>
    <phoneticPr fontId="1"/>
  </si>
  <si>
    <t>修繕積立金への繰入については、基本的には前年度の収支差（（収入）-（支出）を各修繕積立金に振り分けている。シミュレーションとしては、前年度の収支差の全額を繰入れることとし、団地修繕については固定額（17百万円）、各棟の割り振りは2021年度の按分とする</t>
    <rPh sb="0" eb="2">
      <t>シュウゼン</t>
    </rPh>
    <rPh sb="2" eb="5">
      <t>ツミタテキン</t>
    </rPh>
    <rPh sb="7" eb="9">
      <t>クリイレ</t>
    </rPh>
    <rPh sb="15" eb="18">
      <t>キホンテキ</t>
    </rPh>
    <rPh sb="20" eb="23">
      <t>ゼンネンド</t>
    </rPh>
    <rPh sb="24" eb="27">
      <t>シュウシサ</t>
    </rPh>
    <rPh sb="29" eb="31">
      <t>シュウニュウ</t>
    </rPh>
    <rPh sb="34" eb="36">
      <t>シシュツ</t>
    </rPh>
    <rPh sb="38" eb="39">
      <t>カク</t>
    </rPh>
    <rPh sb="39" eb="41">
      <t>シュウゼン</t>
    </rPh>
    <rPh sb="72" eb="73">
      <t>サ</t>
    </rPh>
    <phoneticPr fontId="1"/>
  </si>
  <si>
    <t>）</t>
    <phoneticPr fontId="1"/>
  </si>
  <si>
    <t>人件費や物価の上昇など今後とも増加が見込まれることから2014年度以降の増減率とする。</t>
    <rPh sb="0" eb="3">
      <t>ジンケンヒ</t>
    </rPh>
    <rPh sb="4" eb="6">
      <t>ブッカ</t>
    </rPh>
    <rPh sb="7" eb="9">
      <t>ジョウショウ</t>
    </rPh>
    <rPh sb="11" eb="13">
      <t>コンゴ</t>
    </rPh>
    <rPh sb="15" eb="17">
      <t>ゾウカ</t>
    </rPh>
    <rPh sb="18" eb="20">
      <t>ミコ</t>
    </rPh>
    <rPh sb="31" eb="33">
      <t>ネンド</t>
    </rPh>
    <rPh sb="33" eb="35">
      <t>イコウ</t>
    </rPh>
    <rPh sb="36" eb="39">
      <t>ゾウゲンリツ</t>
    </rPh>
    <phoneticPr fontId="1"/>
  </si>
  <si>
    <t>増減率（2014-2021）</t>
    <rPh sb="0" eb="2">
      <t>ゾウゲン</t>
    </rPh>
    <rPh sb="2" eb="3">
      <t>リツ</t>
    </rPh>
    <phoneticPr fontId="1"/>
  </si>
  <si>
    <t>平均（2015-2021）</t>
    <rPh sb="0" eb="2">
      <t>ヘイキン</t>
    </rPh>
    <phoneticPr fontId="1"/>
  </si>
  <si>
    <t>修繕費の扱いが2015-2017は他の年度と異なることから2018年度以降の平均値に経年による修繕支出増を5％見込む</t>
    <rPh sb="0" eb="3">
      <t>シュウゼンヒ</t>
    </rPh>
    <rPh sb="4" eb="5">
      <t>アツカ</t>
    </rPh>
    <rPh sb="17" eb="18">
      <t>タ</t>
    </rPh>
    <rPh sb="19" eb="21">
      <t>ネンド</t>
    </rPh>
    <rPh sb="22" eb="23">
      <t>コト</t>
    </rPh>
    <rPh sb="33" eb="35">
      <t>ネンド</t>
    </rPh>
    <rPh sb="35" eb="37">
      <t>イコウ</t>
    </rPh>
    <rPh sb="38" eb="41">
      <t>ヘイキンチ</t>
    </rPh>
    <rPh sb="42" eb="44">
      <t>ケイネン</t>
    </rPh>
    <rPh sb="47" eb="49">
      <t>シュウゼン</t>
    </rPh>
    <rPh sb="49" eb="51">
      <t>シシュツ</t>
    </rPh>
    <rPh sb="51" eb="52">
      <t>ゾウ</t>
    </rPh>
    <rPh sb="55" eb="57">
      <t>ミコ</t>
    </rPh>
    <phoneticPr fontId="1"/>
  </si>
  <si>
    <t>平均（2018-2021）×105％</t>
    <rPh sb="0" eb="2">
      <t>ヘイキン</t>
    </rPh>
    <phoneticPr fontId="1"/>
  </si>
  <si>
    <t>-</t>
    <phoneticPr fontId="1"/>
  </si>
  <si>
    <t>(速報値）</t>
    <rPh sb="1" eb="4">
      <t>ソクホウチ</t>
    </rPh>
    <phoneticPr fontId="1"/>
  </si>
  <si>
    <t>(確定値）</t>
    <rPh sb="1" eb="3">
      <t>カクテイ</t>
    </rPh>
    <phoneticPr fontId="1"/>
  </si>
  <si>
    <t>2018年度と2019年度の異常値（台風被害の保険料等）を除いた平均値</t>
    <rPh sb="4" eb="6">
      <t>ネンド</t>
    </rPh>
    <rPh sb="11" eb="13">
      <t>ネンド</t>
    </rPh>
    <rPh sb="14" eb="17">
      <t>イジョウチ</t>
    </rPh>
    <rPh sb="18" eb="22">
      <t>タイフウヒガイ</t>
    </rPh>
    <rPh sb="23" eb="26">
      <t>ホケンリョウ</t>
    </rPh>
    <rPh sb="26" eb="27">
      <t>トウ</t>
    </rPh>
    <rPh sb="29" eb="30">
      <t>ノゾ</t>
    </rPh>
    <rPh sb="32" eb="35">
      <t>ヘイキンチ</t>
    </rPh>
    <phoneticPr fontId="1"/>
  </si>
  <si>
    <t>2011年度と2021年度を比較すると年平均で0.71％の増加。物価や人件費の上昇でこの程度は増加する予測される。</t>
    <rPh sb="4" eb="6">
      <t>ネンド</t>
    </rPh>
    <rPh sb="11" eb="13">
      <t>ネンド</t>
    </rPh>
    <rPh sb="14" eb="16">
      <t>ヒカク</t>
    </rPh>
    <rPh sb="19" eb="20">
      <t>ネン</t>
    </rPh>
    <rPh sb="20" eb="22">
      <t>ヘイキン</t>
    </rPh>
    <rPh sb="29" eb="31">
      <t>ゾウカ</t>
    </rPh>
    <rPh sb="32" eb="34">
      <t>ブッカ</t>
    </rPh>
    <rPh sb="35" eb="38">
      <t>ジンケンヒ</t>
    </rPh>
    <rPh sb="39" eb="41">
      <t>ジョウショウ</t>
    </rPh>
    <rPh sb="44" eb="46">
      <t>テイド</t>
    </rPh>
    <rPh sb="47" eb="49">
      <t>ゾウカ</t>
    </rPh>
    <rPh sb="51" eb="53">
      <t>ヨソク</t>
    </rPh>
    <phoneticPr fontId="1"/>
  </si>
  <si>
    <t>資料7</t>
    <phoneticPr fontId="1"/>
  </si>
  <si>
    <t>※「資料7　検討記録」参照</t>
    <rPh sb="2" eb="4">
      <t>シリョウ</t>
    </rPh>
    <rPh sb="6" eb="10">
      <t>ケントウキロク</t>
    </rPh>
    <rPh sb="11" eb="13">
      <t>サンショウ</t>
    </rPh>
    <phoneticPr fontId="1"/>
  </si>
  <si>
    <t>2015年度以降、照明のLED化の効果がみられることから2015年度以降の平均値とした</t>
    <rPh sb="4" eb="6">
      <t>ネンド</t>
    </rPh>
    <rPh sb="6" eb="8">
      <t>イコウ</t>
    </rPh>
    <rPh sb="9" eb="11">
      <t>ショウメイ</t>
    </rPh>
    <rPh sb="15" eb="16">
      <t>カ</t>
    </rPh>
    <rPh sb="17" eb="19">
      <t>コウカ</t>
    </rPh>
    <rPh sb="32" eb="34">
      <t>ネンド</t>
    </rPh>
    <rPh sb="34" eb="36">
      <t>イコウ</t>
    </rPh>
    <rPh sb="37" eb="40">
      <t>ヘイキンチ</t>
    </rPh>
    <phoneticPr fontId="1"/>
  </si>
  <si>
    <t>（（一般会計の前年度収支差―17,000）×</t>
    <rPh sb="2" eb="6">
      <t>イッパンカイケイ</t>
    </rPh>
    <phoneticPr fontId="1"/>
  </si>
  <si>
    <t>平均値（2013-2021）</t>
    <rPh sb="0" eb="3">
      <t>ヘイキンチ</t>
    </rPh>
    <phoneticPr fontId="1"/>
  </si>
  <si>
    <t>補助金などで収入増になる時もあることから特出している2011、2012年度を除き2013年度以降の平均値とした</t>
    <rPh sb="0" eb="3">
      <t>ホジョキン</t>
    </rPh>
    <rPh sb="6" eb="8">
      <t>シュウニュウ</t>
    </rPh>
    <rPh sb="8" eb="9">
      <t>ゾウ</t>
    </rPh>
    <rPh sb="12" eb="13">
      <t>トキ</t>
    </rPh>
    <rPh sb="20" eb="22">
      <t>トクシュツ</t>
    </rPh>
    <rPh sb="35" eb="37">
      <t>ネンド</t>
    </rPh>
    <rPh sb="38" eb="39">
      <t>ノゾ</t>
    </rPh>
    <rPh sb="44" eb="46">
      <t>ネンド</t>
    </rPh>
    <rPh sb="46" eb="48">
      <t>イコウ</t>
    </rPh>
    <rPh sb="49" eb="52">
      <t>ヘイキンチ</t>
    </rPh>
    <phoneticPr fontId="1"/>
  </si>
  <si>
    <t>※　表示は見やすくするため「千円」単位としていますが、実際の計算は「基礎データ」からリンク付けした「円」単位で行っています。</t>
    <rPh sb="2" eb="4">
      <t>ヒョウジ</t>
    </rPh>
    <rPh sb="5" eb="6">
      <t>ミ</t>
    </rPh>
    <rPh sb="14" eb="16">
      <t>センエン</t>
    </rPh>
    <rPh sb="17" eb="19">
      <t>タンイ</t>
    </rPh>
    <rPh sb="27" eb="29">
      <t>ジッサイ</t>
    </rPh>
    <rPh sb="30" eb="32">
      <t>ケイサン</t>
    </rPh>
    <rPh sb="34" eb="36">
      <t>キソ</t>
    </rPh>
    <rPh sb="45" eb="46">
      <t>ツ</t>
    </rPh>
    <rPh sb="50" eb="51">
      <t>エン</t>
    </rPh>
    <rPh sb="52" eb="54">
      <t>タンイ</t>
    </rPh>
    <rPh sb="55" eb="56">
      <t>オコナ</t>
    </rPh>
    <phoneticPr fontId="1"/>
  </si>
  <si>
    <t>区分所有者から徴収する管理費等は専有面積に単価を掛けて算出しているが端数処理の方法が統一されていない。
管理費、団地修繕積立金・・円単位切り上げ
棟修繕積立金・・円単位四捨五入</t>
    <rPh sb="0" eb="5">
      <t>クブンショユウシャ</t>
    </rPh>
    <rPh sb="7" eb="9">
      <t>チョウシュウ</t>
    </rPh>
    <rPh sb="11" eb="15">
      <t>カンリヒトウ</t>
    </rPh>
    <rPh sb="16" eb="20">
      <t>センユウメンセキ</t>
    </rPh>
    <rPh sb="21" eb="23">
      <t>タンカ</t>
    </rPh>
    <rPh sb="24" eb="25">
      <t>カ</t>
    </rPh>
    <rPh sb="27" eb="29">
      <t>サンシュツ</t>
    </rPh>
    <rPh sb="34" eb="38">
      <t>ハスウショリ</t>
    </rPh>
    <rPh sb="39" eb="41">
      <t>ホウホウ</t>
    </rPh>
    <rPh sb="42" eb="44">
      <t>トウイツ</t>
    </rPh>
    <rPh sb="52" eb="55">
      <t>カンリヒ</t>
    </rPh>
    <rPh sb="56" eb="60">
      <t>ダンチシュウゼン</t>
    </rPh>
    <rPh sb="60" eb="63">
      <t>ツミタテキン</t>
    </rPh>
    <rPh sb="65" eb="66">
      <t>エン</t>
    </rPh>
    <rPh sb="66" eb="68">
      <t>タンイ</t>
    </rPh>
    <rPh sb="68" eb="69">
      <t>キ</t>
    </rPh>
    <rPh sb="70" eb="71">
      <t>ア</t>
    </rPh>
    <rPh sb="73" eb="74">
      <t>トウ</t>
    </rPh>
    <rPh sb="74" eb="79">
      <t>シュウゼンツミタテキン</t>
    </rPh>
    <rPh sb="81" eb="84">
      <t>エンタンイ</t>
    </rPh>
    <rPh sb="84" eb="88">
      <t>シシャゴニュウ</t>
    </rPh>
    <phoneticPr fontId="1"/>
  </si>
  <si>
    <t>各入居者（区分所有者）　様</t>
    <rPh sb="0" eb="1">
      <t>カク</t>
    </rPh>
    <rPh sb="1" eb="4">
      <t>ニュウキョシャ</t>
    </rPh>
    <rPh sb="5" eb="10">
      <t>クブンショユウシャ</t>
    </rPh>
    <rPh sb="12" eb="13">
      <t>サマ</t>
    </rPh>
    <phoneticPr fontId="1"/>
  </si>
  <si>
    <t>　さて、理事会及び関係委員会では、皆様からお預かりしている管理費等の適正な運用に努めるとともに、中長期シミュレーションを行って将来的に必要な対策を講じるべく検討を重ねてまいりました。今般、そのシミュレーション結果がまとまりましたので、皆様に概要をご報告させていただきます。</t>
    <rPh sb="4" eb="7">
      <t>リジカイ</t>
    </rPh>
    <rPh sb="7" eb="8">
      <t>オヨ</t>
    </rPh>
    <rPh sb="9" eb="11">
      <t>カンケイ</t>
    </rPh>
    <rPh sb="17" eb="19">
      <t>ミナサマ</t>
    </rPh>
    <rPh sb="22" eb="23">
      <t>アズ</t>
    </rPh>
    <rPh sb="29" eb="33">
      <t>カンリヒトウ</t>
    </rPh>
    <rPh sb="34" eb="36">
      <t>テキセイ</t>
    </rPh>
    <rPh sb="37" eb="39">
      <t>ウンヨウ</t>
    </rPh>
    <rPh sb="40" eb="41">
      <t>ツト</t>
    </rPh>
    <rPh sb="48" eb="51">
      <t>チュウチョウキ</t>
    </rPh>
    <rPh sb="60" eb="61">
      <t>オコナ</t>
    </rPh>
    <rPh sb="63" eb="66">
      <t>ショウライテキ</t>
    </rPh>
    <rPh sb="67" eb="69">
      <t>ヒツヨウ</t>
    </rPh>
    <rPh sb="70" eb="72">
      <t>タイサク</t>
    </rPh>
    <rPh sb="73" eb="74">
      <t>コウ</t>
    </rPh>
    <rPh sb="78" eb="80">
      <t>ケントウ</t>
    </rPh>
    <rPh sb="81" eb="82">
      <t>カサ</t>
    </rPh>
    <rPh sb="91" eb="93">
      <t>コンパン</t>
    </rPh>
    <rPh sb="104" eb="106">
      <t>ケッカ</t>
    </rPh>
    <rPh sb="117" eb="119">
      <t>ミナサマ</t>
    </rPh>
    <rPh sb="120" eb="122">
      <t>ガイヨウ</t>
    </rPh>
    <rPh sb="124" eb="126">
      <t>ホウコク</t>
    </rPh>
    <phoneticPr fontId="1"/>
  </si>
  <si>
    <r>
      <t xml:space="preserve"> 「管理費」は「一般会計」として共有設備の維持管理、業務委託料等に使用しており、年間の支出額は約96百万円（2021年度）です。「一般会計」の収入には、ルーフバルコニーや専用庭、駐車・駐輪場等の「使用料」が含まれていますが、特に</t>
    </r>
    <r>
      <rPr>
        <u/>
        <sz val="11"/>
        <rFont val="ＭＳ 明朝"/>
        <family val="1"/>
        <charset val="128"/>
      </rPr>
      <t>「駐車場使用料」は、毎月約570万円の収入</t>
    </r>
    <r>
      <rPr>
        <sz val="11"/>
        <rFont val="ＭＳ 明朝"/>
        <family val="1"/>
        <charset val="128"/>
      </rPr>
      <t>となっており、一般会計の重要な収入源となっています。</t>
    </r>
    <rPh sb="2" eb="5">
      <t>カンリヒ</t>
    </rPh>
    <rPh sb="8" eb="10">
      <t>イッパン</t>
    </rPh>
    <rPh sb="10" eb="12">
      <t>カイケイ</t>
    </rPh>
    <rPh sb="16" eb="18">
      <t>キョウユウ</t>
    </rPh>
    <rPh sb="18" eb="20">
      <t>セツビ</t>
    </rPh>
    <rPh sb="21" eb="23">
      <t>イジ</t>
    </rPh>
    <rPh sb="23" eb="25">
      <t>カンリ</t>
    </rPh>
    <rPh sb="26" eb="28">
      <t>ギョウム</t>
    </rPh>
    <rPh sb="28" eb="31">
      <t>イタクリョウ</t>
    </rPh>
    <rPh sb="31" eb="32">
      <t>トウ</t>
    </rPh>
    <rPh sb="33" eb="35">
      <t>シヨウ</t>
    </rPh>
    <rPh sb="40" eb="42">
      <t>ネンカン</t>
    </rPh>
    <rPh sb="43" eb="46">
      <t>シシュツガク</t>
    </rPh>
    <rPh sb="47" eb="48">
      <t>ヤク</t>
    </rPh>
    <rPh sb="50" eb="53">
      <t>ヒャクマンエン</t>
    </rPh>
    <rPh sb="58" eb="60">
      <t>ネンド</t>
    </rPh>
    <rPh sb="103" eb="104">
      <t>フク</t>
    </rPh>
    <rPh sb="147" eb="149">
      <t>ジュウヨウ</t>
    </rPh>
    <phoneticPr fontId="1"/>
  </si>
  <si>
    <t>「団地修繕積立金」と各棟の「棟修繕積立金」は、「特別会計」として区分経理され、大規模修繕などの計画修繕等のために使用しています。</t>
    <rPh sb="32" eb="36">
      <t>クブンケイリ</t>
    </rPh>
    <phoneticPr fontId="1"/>
  </si>
  <si>
    <t xml:space="preserve"> 「特別会計」のシミュレーションでは、「団地修繕積立金」及び各棟の「棟修繕積立金」は現状維持、一般会計の期末余剰金の振替は前述のシミュレーション結果を踏まえた「収入」とし、「支出」は、大規模修繕（35年度予定）やインターホン設備（22年度予定）、機械式駐車場の改修など多額の費用が見込まれるもので現時点で想定されるものを算出し、各年度の期末残高を予測しました。</t>
    <rPh sb="2" eb="4">
      <t>トクベツ</t>
    </rPh>
    <rPh sb="4" eb="6">
      <t>カイケイ</t>
    </rPh>
    <rPh sb="20" eb="27">
      <t>ダンチシュウゼンツミタテキン</t>
    </rPh>
    <rPh sb="28" eb="29">
      <t>オヨ</t>
    </rPh>
    <rPh sb="30" eb="32">
      <t>カクトウ</t>
    </rPh>
    <rPh sb="34" eb="37">
      <t>トウシュウゼン</t>
    </rPh>
    <rPh sb="37" eb="40">
      <t>ツミタテキン</t>
    </rPh>
    <rPh sb="42" eb="44">
      <t>ゲンジョウ</t>
    </rPh>
    <rPh sb="44" eb="46">
      <t>イジ</t>
    </rPh>
    <rPh sb="47" eb="51">
      <t>イッパンカイケイ</t>
    </rPh>
    <rPh sb="72" eb="74">
      <t>ケッカ</t>
    </rPh>
    <rPh sb="75" eb="76">
      <t>フ</t>
    </rPh>
    <rPh sb="80" eb="82">
      <t>シュウニュウ</t>
    </rPh>
    <rPh sb="87" eb="89">
      <t>シシュツ</t>
    </rPh>
    <rPh sb="100" eb="102">
      <t>ネンド</t>
    </rPh>
    <rPh sb="102" eb="104">
      <t>ヨテイ</t>
    </rPh>
    <rPh sb="117" eb="119">
      <t>ネンド</t>
    </rPh>
    <rPh sb="119" eb="121">
      <t>ヨテイ</t>
    </rPh>
    <rPh sb="152" eb="154">
      <t>ソウテイ</t>
    </rPh>
    <rPh sb="168" eb="170">
      <t>キマツ</t>
    </rPh>
    <rPh sb="170" eb="172">
      <t>ザンダカ</t>
    </rPh>
    <rPh sb="173" eb="175">
      <t>ヨソク</t>
    </rPh>
    <phoneticPr fontId="1"/>
  </si>
  <si>
    <r>
      <t>　結果として、35年度に予定されている</t>
    </r>
    <r>
      <rPr>
        <u/>
        <sz val="11"/>
        <rFont val="ＭＳ 明朝"/>
        <family val="1"/>
        <charset val="128"/>
      </rPr>
      <t>大規模修繕の時点で、4番館及び5番館の棟修繕積立金が不足</t>
    </r>
    <r>
      <rPr>
        <sz val="11"/>
        <rFont val="ＭＳ 明朝"/>
        <family val="1"/>
        <charset val="128"/>
      </rPr>
      <t>することが予測されました。
　なお、「団地修繕積立金」は、毎月の徴収額は少ないものの、毎年度期末の一般会計の余剰金の振替を一定額確保することで機械式駐車場の改修などの費用は確保できる見込みです。</t>
    </r>
    <rPh sb="1" eb="3">
      <t>ケッカ</t>
    </rPh>
    <rPh sb="9" eb="11">
      <t>ネンド</t>
    </rPh>
    <rPh sb="12" eb="14">
      <t>ヨテイ</t>
    </rPh>
    <rPh sb="19" eb="25">
      <t>ダイキボ</t>
    </rPh>
    <rPh sb="25" eb="27">
      <t>ジテン</t>
    </rPh>
    <rPh sb="30" eb="32">
      <t>バンカン</t>
    </rPh>
    <rPh sb="32" eb="33">
      <t>オヨ</t>
    </rPh>
    <rPh sb="35" eb="37">
      <t>バンカン</t>
    </rPh>
    <rPh sb="38" eb="44">
      <t>トウシュウゼンツミタテキン</t>
    </rPh>
    <rPh sb="45" eb="47">
      <t>フソク</t>
    </rPh>
    <rPh sb="52" eb="54">
      <t>ヨソク</t>
    </rPh>
    <rPh sb="66" eb="70">
      <t>ダンチシュウゼン</t>
    </rPh>
    <rPh sb="70" eb="73">
      <t>ツミタテキン</t>
    </rPh>
    <rPh sb="76" eb="78">
      <t>マイツキ</t>
    </rPh>
    <rPh sb="79" eb="81">
      <t>チョウシュウ</t>
    </rPh>
    <rPh sb="81" eb="82">
      <t>ガク</t>
    </rPh>
    <rPh sb="83" eb="84">
      <t>スク</t>
    </rPh>
    <rPh sb="90" eb="93">
      <t>マイネンド</t>
    </rPh>
    <rPh sb="93" eb="95">
      <t>キマツ</t>
    </rPh>
    <rPh sb="96" eb="100">
      <t>イッパンカイケイ</t>
    </rPh>
    <rPh sb="101" eb="104">
      <t>ヨジョウキン</t>
    </rPh>
    <rPh sb="105" eb="107">
      <t>フリカエ</t>
    </rPh>
    <rPh sb="108" eb="111">
      <t>イッテイガク</t>
    </rPh>
    <rPh sb="111" eb="113">
      <t>カクホ</t>
    </rPh>
    <rPh sb="118" eb="120">
      <t>キカイ</t>
    </rPh>
    <rPh sb="120" eb="121">
      <t>シキ</t>
    </rPh>
    <rPh sb="121" eb="124">
      <t>チュウシャジョウ</t>
    </rPh>
    <rPh sb="125" eb="127">
      <t>カイシュウ</t>
    </rPh>
    <rPh sb="130" eb="132">
      <t>ヒヨウ</t>
    </rPh>
    <rPh sb="133" eb="135">
      <t>カクホ</t>
    </rPh>
    <rPh sb="138" eb="140">
      <t>ミコ</t>
    </rPh>
    <phoneticPr fontId="1"/>
  </si>
  <si>
    <t>　以上の結果を踏まえると、「一般会計」については、当面は支出が収入を上回ることはないと考えられます。ただし、毎年度の期末余剰金を特別会計に振替えている関係で特別会計の運用にも影響を与えるものであることから、少しでも支出を抑えていく必要があります。</t>
    <rPh sb="1" eb="3">
      <t>イジョウ</t>
    </rPh>
    <rPh sb="4" eb="6">
      <t>ケッカ</t>
    </rPh>
    <rPh sb="7" eb="8">
      <t>フ</t>
    </rPh>
    <rPh sb="14" eb="18">
      <t>イッパンカイケイ</t>
    </rPh>
    <rPh sb="25" eb="27">
      <t>トウメン</t>
    </rPh>
    <rPh sb="28" eb="30">
      <t>シシュツ</t>
    </rPh>
    <rPh sb="31" eb="33">
      <t>シュウニュウ</t>
    </rPh>
    <rPh sb="34" eb="36">
      <t>ウワマワ</t>
    </rPh>
    <rPh sb="43" eb="44">
      <t>カンガ</t>
    </rPh>
    <rPh sb="54" eb="57">
      <t>マイネンド</t>
    </rPh>
    <rPh sb="58" eb="60">
      <t>キマツ</t>
    </rPh>
    <rPh sb="60" eb="63">
      <t>ヨジョウキン</t>
    </rPh>
    <rPh sb="64" eb="68">
      <t>トクベツカイケイ</t>
    </rPh>
    <rPh sb="69" eb="71">
      <t>フリカ</t>
    </rPh>
    <rPh sb="75" eb="77">
      <t>カンケイ</t>
    </rPh>
    <rPh sb="78" eb="82">
      <t>トクベツカイケイ</t>
    </rPh>
    <rPh sb="83" eb="85">
      <t>ウンヨウ</t>
    </rPh>
    <rPh sb="87" eb="89">
      <t>エイキョウ</t>
    </rPh>
    <rPh sb="90" eb="91">
      <t>アタ</t>
    </rPh>
    <rPh sb="103" eb="104">
      <t>スコ</t>
    </rPh>
    <rPh sb="107" eb="109">
      <t>シシュツ</t>
    </rPh>
    <rPh sb="110" eb="111">
      <t>オサ</t>
    </rPh>
    <rPh sb="115" eb="117">
      <t>ヒツヨウ</t>
    </rPh>
    <phoneticPr fontId="1"/>
  </si>
  <si>
    <t>　管理費等は、管理規約第61条で毎月5日に皆様の銀行口座から引き落とすことになっていますが、残高不足で引き落とせないケースが毎月発生し、管理事務所の業務に支障が生じています。毎月5日までに引き落とし口座の残高確認をお願いします。</t>
    <rPh sb="1" eb="5">
      <t>カンリヒトウ</t>
    </rPh>
    <rPh sb="7" eb="11">
      <t>カンリキヤク</t>
    </rPh>
    <rPh sb="11" eb="12">
      <t>ダイ</t>
    </rPh>
    <rPh sb="14" eb="15">
      <t>ジョウ</t>
    </rPh>
    <rPh sb="16" eb="18">
      <t>マイツキ</t>
    </rPh>
    <rPh sb="19" eb="20">
      <t>ニチ</t>
    </rPh>
    <rPh sb="21" eb="23">
      <t>ミナサマ</t>
    </rPh>
    <rPh sb="24" eb="28">
      <t>ギンコウコウザ</t>
    </rPh>
    <rPh sb="30" eb="31">
      <t>ヒ</t>
    </rPh>
    <rPh sb="32" eb="33">
      <t>オ</t>
    </rPh>
    <rPh sb="46" eb="50">
      <t>ザンダカブソク</t>
    </rPh>
    <rPh sb="51" eb="52">
      <t>ヒ</t>
    </rPh>
    <rPh sb="53" eb="54">
      <t>オ</t>
    </rPh>
    <rPh sb="62" eb="64">
      <t>マイツキ</t>
    </rPh>
    <rPh sb="64" eb="66">
      <t>ハッセイ</t>
    </rPh>
    <rPh sb="68" eb="70">
      <t>カンリ</t>
    </rPh>
    <rPh sb="70" eb="73">
      <t>ジムショ</t>
    </rPh>
    <rPh sb="74" eb="76">
      <t>ギョウム</t>
    </rPh>
    <rPh sb="77" eb="79">
      <t>シショウ</t>
    </rPh>
    <rPh sb="80" eb="81">
      <t>ショウ</t>
    </rPh>
    <rPh sb="87" eb="89">
      <t>マイツキ</t>
    </rPh>
    <rPh sb="90" eb="91">
      <t>ニチ</t>
    </rPh>
    <rPh sb="94" eb="95">
      <t>ヒ</t>
    </rPh>
    <rPh sb="96" eb="97">
      <t>オ</t>
    </rPh>
    <rPh sb="99" eb="101">
      <t>コウザ</t>
    </rPh>
    <rPh sb="102" eb="104">
      <t>ザンダカ</t>
    </rPh>
    <rPh sb="104" eb="106">
      <t>カクニン</t>
    </rPh>
    <rPh sb="108" eb="109">
      <t>ネガ</t>
    </rPh>
    <phoneticPr fontId="1"/>
  </si>
  <si>
    <t>　管理費等の将来のあり方を一緒に検討していただけませんか？　5月下旬頃に、来期の管理経費検討委員会等の委員募集を行いますので、是非ご参加下さい。</t>
    <rPh sb="11" eb="12">
      <t>カタ</t>
    </rPh>
    <rPh sb="13" eb="15">
      <t>イッショ</t>
    </rPh>
    <rPh sb="31" eb="32">
      <t>ガツ</t>
    </rPh>
    <rPh sb="32" eb="34">
      <t>ゲジュン</t>
    </rPh>
    <rPh sb="34" eb="35">
      <t>ゴロ</t>
    </rPh>
    <rPh sb="37" eb="39">
      <t>ライキ</t>
    </rPh>
    <rPh sb="40" eb="44">
      <t>カンリケイヒ</t>
    </rPh>
    <rPh sb="44" eb="49">
      <t>ケントウイインカイ</t>
    </rPh>
    <rPh sb="49" eb="50">
      <t>トウ</t>
    </rPh>
    <rPh sb="51" eb="53">
      <t>イイン</t>
    </rPh>
    <rPh sb="53" eb="55">
      <t>ボシュウ</t>
    </rPh>
    <rPh sb="56" eb="57">
      <t>オコナ</t>
    </rPh>
    <rPh sb="63" eb="65">
      <t>ゼヒ</t>
    </rPh>
    <rPh sb="66" eb="68">
      <t>サンカ</t>
    </rPh>
    <rPh sb="68" eb="69">
      <t>クダ</t>
    </rPh>
    <phoneticPr fontId="1"/>
  </si>
  <si>
    <t>将来的に価格改定が必要と思われるものは何だと思いますか。増額改定、減額改定別でお答えください。（複数回答可）</t>
    <rPh sb="0" eb="3">
      <t>ショウライテキ</t>
    </rPh>
    <rPh sb="4" eb="6">
      <t>カカク</t>
    </rPh>
    <rPh sb="6" eb="8">
      <t>カイテイ</t>
    </rPh>
    <rPh sb="9" eb="11">
      <t>ヒツヨウ</t>
    </rPh>
    <rPh sb="12" eb="13">
      <t>オモ</t>
    </rPh>
    <rPh sb="19" eb="20">
      <t>ナン</t>
    </rPh>
    <rPh sb="22" eb="23">
      <t>オモ</t>
    </rPh>
    <rPh sb="28" eb="32">
      <t>ゾウガクカイテイ</t>
    </rPh>
    <rPh sb="33" eb="35">
      <t>ゲンガク</t>
    </rPh>
    <rPh sb="35" eb="37">
      <t>カイテイ</t>
    </rPh>
    <rPh sb="37" eb="38">
      <t>ベツ</t>
    </rPh>
    <rPh sb="40" eb="41">
      <t>コタ</t>
    </rPh>
    <rPh sb="48" eb="50">
      <t>フクスウ</t>
    </rPh>
    <rPh sb="50" eb="52">
      <t>カイトウ</t>
    </rPh>
    <rPh sb="52" eb="53">
      <t>カ</t>
    </rPh>
    <phoneticPr fontId="1"/>
  </si>
  <si>
    <t>【補足説明】使用料の現状は次のとおり　※月額は2022年2月分　※年額は2021年度分</t>
    <rPh sb="1" eb="5">
      <t>ホソクセツメイ</t>
    </rPh>
    <rPh sb="6" eb="9">
      <t>シヨウリョウ</t>
    </rPh>
    <rPh sb="10" eb="12">
      <t>ゲンジョウ</t>
    </rPh>
    <rPh sb="13" eb="14">
      <t>ツギ</t>
    </rPh>
    <rPh sb="20" eb="22">
      <t>ゲツガク</t>
    </rPh>
    <rPh sb="27" eb="28">
      <t>ネン</t>
    </rPh>
    <rPh sb="29" eb="30">
      <t>ガツ</t>
    </rPh>
    <rPh sb="30" eb="31">
      <t>ブン</t>
    </rPh>
    <rPh sb="33" eb="35">
      <t>ネンガク</t>
    </rPh>
    <rPh sb="40" eb="42">
      <t>ネンド</t>
    </rPh>
    <rPh sb="42" eb="43">
      <t>ブン</t>
    </rPh>
    <phoneticPr fontId="1"/>
  </si>
  <si>
    <t>棟修繕積立金を増額する場合、負担増は月額幾らぐらいまでが妥当だと思いますか。（当然のことながら、月額の負担を軽くするには、早めの対応が必要になります。）</t>
    <rPh sb="0" eb="1">
      <t>トウ</t>
    </rPh>
    <rPh sb="1" eb="6">
      <t>シュウゼンツミタテキン</t>
    </rPh>
    <rPh sb="7" eb="9">
      <t>ゾウガク</t>
    </rPh>
    <rPh sb="11" eb="13">
      <t>バアイ</t>
    </rPh>
    <rPh sb="14" eb="17">
      <t>フタンゾウ</t>
    </rPh>
    <rPh sb="18" eb="20">
      <t>ゲツガク</t>
    </rPh>
    <rPh sb="20" eb="21">
      <t>イク</t>
    </rPh>
    <rPh sb="28" eb="30">
      <t>ダトウ</t>
    </rPh>
    <rPh sb="32" eb="33">
      <t>オモ</t>
    </rPh>
    <rPh sb="39" eb="41">
      <t>トウゼン</t>
    </rPh>
    <rPh sb="48" eb="50">
      <t>ゲツガク</t>
    </rPh>
    <rPh sb="51" eb="53">
      <t>フタン</t>
    </rPh>
    <rPh sb="54" eb="55">
      <t>カル</t>
    </rPh>
    <rPh sb="61" eb="62">
      <t>ハヤ</t>
    </rPh>
    <rPh sb="64" eb="66">
      <t>タイオウ</t>
    </rPh>
    <rPh sb="67" eb="69">
      <t>ヒツヨウ</t>
    </rPh>
    <phoneticPr fontId="1"/>
  </si>
  <si>
    <t>現状（管理費、修繕積立金及び各種使用料）</t>
    <rPh sb="0" eb="2">
      <t>ゲンジョウ</t>
    </rPh>
    <rPh sb="3" eb="6">
      <t>カンリヒ</t>
    </rPh>
    <rPh sb="7" eb="12">
      <t>シュウゼンツミタテキン</t>
    </rPh>
    <rPh sb="12" eb="13">
      <t>オヨ</t>
    </rPh>
    <rPh sb="14" eb="16">
      <t>カクシュ</t>
    </rPh>
    <rPh sb="16" eb="19">
      <t>シヨウリョウ</t>
    </rPh>
    <phoneticPr fontId="1"/>
  </si>
  <si>
    <t>端数処理が統一されていないのは好ましくない。
次回の改定に合わせて「円単位切り上げ」に統一する。</t>
    <rPh sb="0" eb="2">
      <t>ハスウ</t>
    </rPh>
    <rPh sb="2" eb="4">
      <t>ショリ</t>
    </rPh>
    <rPh sb="5" eb="7">
      <t>トウイツ</t>
    </rPh>
    <rPh sb="15" eb="16">
      <t>コノ</t>
    </rPh>
    <rPh sb="23" eb="25">
      <t>ジカイ</t>
    </rPh>
    <rPh sb="26" eb="28">
      <t>カイテイ</t>
    </rPh>
    <rPh sb="29" eb="30">
      <t>ア</t>
    </rPh>
    <rPh sb="34" eb="37">
      <t>エンタンイ</t>
    </rPh>
    <rPh sb="37" eb="38">
      <t>キ</t>
    </rPh>
    <rPh sb="39" eb="40">
      <t>ア</t>
    </rPh>
    <rPh sb="43" eb="45">
      <t>トウイツ</t>
    </rPh>
    <phoneticPr fontId="1"/>
  </si>
  <si>
    <t>　　従って、各項目の集計が合計欄と合致しなかったり、各項目の数字に単純に増減率を掛けても表示している数字にはならない場合があります。</t>
    <rPh sb="2" eb="3">
      <t>シタガ</t>
    </rPh>
    <rPh sb="6" eb="9">
      <t>カクコウモク</t>
    </rPh>
    <rPh sb="10" eb="12">
      <t>シュウケイ</t>
    </rPh>
    <rPh sb="13" eb="15">
      <t>ゴウケイ</t>
    </rPh>
    <rPh sb="15" eb="16">
      <t>ラン</t>
    </rPh>
    <rPh sb="17" eb="19">
      <t>ガッチ</t>
    </rPh>
    <rPh sb="26" eb="27">
      <t>カク</t>
    </rPh>
    <rPh sb="27" eb="29">
      <t>コウモク</t>
    </rPh>
    <rPh sb="30" eb="32">
      <t>スウジ</t>
    </rPh>
    <rPh sb="33" eb="35">
      <t>タンジュン</t>
    </rPh>
    <rPh sb="36" eb="39">
      <t>ゾウゲンリツ</t>
    </rPh>
    <rPh sb="40" eb="41">
      <t>カ</t>
    </rPh>
    <rPh sb="44" eb="46">
      <t>ヒョウジ</t>
    </rPh>
    <rPh sb="50" eb="52">
      <t>スウジ</t>
    </rPh>
    <rPh sb="58" eb="60">
      <t>バアイ</t>
    </rPh>
    <phoneticPr fontId="1"/>
  </si>
  <si>
    <t>（予算案に基づく）</t>
    <rPh sb="1" eb="4">
      <t>ヨサンアン</t>
    </rPh>
    <rPh sb="5" eb="6">
      <t>モト</t>
    </rPh>
    <phoneticPr fontId="1"/>
  </si>
  <si>
    <t xml:space="preserve"> 「一般会計」のシミュレーションでは、管理費、ルーフバルコニー使用料及び専用庭使用料は現状維持、駐車場使用料等は減少傾向を加味した「収入」予測を行いました。「支出」は、物価上昇、人件費の高騰等を踏まえて各種委託料、保守費が増額傾向にあること、更には経年により修繕にかる費用が増えることを想定した支出予測を算出し、次回の大規模修繕を予定している35年度までをシミュレーションしました。（21年度は速報値。総会の決議事項であるエレベーターの保守業者変更に伴う減額は加味していません。）</t>
    <rPh sb="2" eb="4">
      <t>イッパン</t>
    </rPh>
    <rPh sb="4" eb="6">
      <t>カイケイ</t>
    </rPh>
    <rPh sb="19" eb="22">
      <t>カンリヒ</t>
    </rPh>
    <rPh sb="31" eb="34">
      <t>シヨウリョウ</t>
    </rPh>
    <rPh sb="34" eb="35">
      <t>オヨ</t>
    </rPh>
    <rPh sb="36" eb="39">
      <t>センヨウニワ</t>
    </rPh>
    <rPh sb="39" eb="42">
      <t>シヨウリョウ</t>
    </rPh>
    <rPh sb="43" eb="45">
      <t>ゲンジョウ</t>
    </rPh>
    <rPh sb="45" eb="47">
      <t>イジ</t>
    </rPh>
    <rPh sb="48" eb="51">
      <t>チュウシャジョウ</t>
    </rPh>
    <rPh sb="51" eb="54">
      <t>シヨウリョウ</t>
    </rPh>
    <rPh sb="54" eb="55">
      <t>トウ</t>
    </rPh>
    <rPh sb="56" eb="60">
      <t>ゲンショウケイコウ</t>
    </rPh>
    <rPh sb="61" eb="63">
      <t>カミ</t>
    </rPh>
    <rPh sb="66" eb="68">
      <t>シュウニュウ</t>
    </rPh>
    <rPh sb="69" eb="71">
      <t>ヨソク</t>
    </rPh>
    <rPh sb="72" eb="73">
      <t>オコナ</t>
    </rPh>
    <rPh sb="79" eb="81">
      <t>シシュツ</t>
    </rPh>
    <rPh sb="84" eb="86">
      <t>ブッカ</t>
    </rPh>
    <rPh sb="86" eb="88">
      <t>ジョウショウ</t>
    </rPh>
    <rPh sb="89" eb="92">
      <t>ジンケンヒ</t>
    </rPh>
    <rPh sb="93" eb="95">
      <t>コウトウ</t>
    </rPh>
    <rPh sb="95" eb="96">
      <t>トウ</t>
    </rPh>
    <rPh sb="97" eb="98">
      <t>フ</t>
    </rPh>
    <rPh sb="101" eb="103">
      <t>カクシュ</t>
    </rPh>
    <rPh sb="103" eb="106">
      <t>イタクリョウ</t>
    </rPh>
    <rPh sb="107" eb="110">
      <t>ホシュヒ</t>
    </rPh>
    <rPh sb="111" eb="113">
      <t>ゾウガク</t>
    </rPh>
    <rPh sb="121" eb="122">
      <t>サラ</t>
    </rPh>
    <rPh sb="124" eb="126">
      <t>ケイネン</t>
    </rPh>
    <rPh sb="129" eb="131">
      <t>シュウゼン</t>
    </rPh>
    <rPh sb="134" eb="136">
      <t>ヒヨウ</t>
    </rPh>
    <rPh sb="137" eb="138">
      <t>フ</t>
    </rPh>
    <rPh sb="143" eb="145">
      <t>ソウテイ</t>
    </rPh>
    <rPh sb="147" eb="149">
      <t>シシュツ</t>
    </rPh>
    <rPh sb="149" eb="151">
      <t>ヨソク</t>
    </rPh>
    <rPh sb="152" eb="154">
      <t>サンシュツ</t>
    </rPh>
    <rPh sb="156" eb="158">
      <t>ジカイ</t>
    </rPh>
    <rPh sb="159" eb="164">
      <t>ダイキボシュウゼン</t>
    </rPh>
    <rPh sb="165" eb="167">
      <t>ヨテイ</t>
    </rPh>
    <rPh sb="173" eb="175">
      <t>ネンド</t>
    </rPh>
    <rPh sb="194" eb="196">
      <t>ネンド</t>
    </rPh>
    <rPh sb="197" eb="200">
      <t>ソクホウチ</t>
    </rPh>
    <rPh sb="201" eb="203">
      <t>ソウカイ</t>
    </rPh>
    <rPh sb="204" eb="208">
      <t>ケツギジコウ</t>
    </rPh>
    <rPh sb="218" eb="222">
      <t>ホシュギョウシャ</t>
    </rPh>
    <rPh sb="222" eb="224">
      <t>ヘンコウ</t>
    </rPh>
    <rPh sb="225" eb="226">
      <t>トモナ</t>
    </rPh>
    <rPh sb="227" eb="229">
      <t>ゲンガク</t>
    </rPh>
    <rPh sb="230" eb="232">
      <t>カミ</t>
    </rPh>
    <phoneticPr fontId="1"/>
  </si>
  <si>
    <t>　シミュレーション結果では、「収入」は21年度の約130百万円に対し、35年度は約2.４％減の約127百万円、「支出」は21年度の約96百万円に対し、35年度は約8.3％増の約104百万円となり、収支の差は、33百万円から22百万円に減少するという予測になりました。なお、各年度の収支差（期末の余剰金）については、基本的に「特別会計」に振替えられます。</t>
    <rPh sb="9" eb="11">
      <t>ケッカ</t>
    </rPh>
    <rPh sb="15" eb="17">
      <t>シュウニュウ</t>
    </rPh>
    <rPh sb="21" eb="23">
      <t>ネンド</t>
    </rPh>
    <rPh sb="24" eb="25">
      <t>ヤク</t>
    </rPh>
    <rPh sb="28" eb="31">
      <t>ヒャクマンエン</t>
    </rPh>
    <rPh sb="32" eb="33">
      <t>タイ</t>
    </rPh>
    <rPh sb="37" eb="39">
      <t>ネンド</t>
    </rPh>
    <rPh sb="40" eb="41">
      <t>ヤク</t>
    </rPh>
    <rPh sb="45" eb="46">
      <t>ゲン</t>
    </rPh>
    <rPh sb="47" eb="48">
      <t>ヤク</t>
    </rPh>
    <rPh sb="51" eb="54">
      <t>ヒャクマンエン</t>
    </rPh>
    <rPh sb="56" eb="58">
      <t>シシュツ</t>
    </rPh>
    <rPh sb="62" eb="64">
      <t>ネンド</t>
    </rPh>
    <rPh sb="65" eb="66">
      <t>ヤク</t>
    </rPh>
    <rPh sb="68" eb="71">
      <t>ヒャクマンエン</t>
    </rPh>
    <rPh sb="72" eb="73">
      <t>タイ</t>
    </rPh>
    <rPh sb="77" eb="79">
      <t>ネンド</t>
    </rPh>
    <rPh sb="80" eb="81">
      <t>ヤク</t>
    </rPh>
    <rPh sb="85" eb="86">
      <t>ゾウ</t>
    </rPh>
    <rPh sb="87" eb="88">
      <t>ヤク</t>
    </rPh>
    <rPh sb="91" eb="94">
      <t>ヒャクマンエン</t>
    </rPh>
    <rPh sb="98" eb="100">
      <t>シュウシ</t>
    </rPh>
    <rPh sb="101" eb="102">
      <t>サ</t>
    </rPh>
    <rPh sb="106" eb="109">
      <t>ヒャクマンエン</t>
    </rPh>
    <rPh sb="113" eb="116">
      <t>ヒャクマンエン</t>
    </rPh>
    <rPh sb="117" eb="119">
      <t>ゲンショウ</t>
    </rPh>
    <rPh sb="124" eb="126">
      <t>ヨソク</t>
    </rPh>
    <rPh sb="136" eb="139">
      <t>カクネンド</t>
    </rPh>
    <rPh sb="140" eb="143">
      <t>シュウシサ</t>
    </rPh>
    <rPh sb="144" eb="146">
      <t>キマツ</t>
    </rPh>
    <rPh sb="147" eb="150">
      <t>ヨジョウキン</t>
    </rPh>
    <rPh sb="157" eb="160">
      <t>キホンテキ</t>
    </rPh>
    <rPh sb="162" eb="166">
      <t>トクベツカイケイ</t>
    </rPh>
    <rPh sb="168" eb="170">
      <t>フリカ</t>
    </rPh>
    <phoneticPr fontId="1"/>
  </si>
  <si>
    <t>2022年5月</t>
    <rPh sb="4" eb="5">
      <t>ネン</t>
    </rPh>
    <rPh sb="6" eb="7">
      <t>ガツ</t>
    </rPh>
    <phoneticPr fontId="1"/>
  </si>
  <si>
    <t>　新緑の候、皆様におかれましてはますますご健勝のこととお慶び申し上げます。平素は、管理組合の活動にご理解、ご協力を賜り、厚く御礼申し上げます。</t>
    <rPh sb="1" eb="3">
      <t>シンリョク</t>
    </rPh>
    <rPh sb="37" eb="39">
      <t>ヘイソ</t>
    </rPh>
    <rPh sb="41" eb="45">
      <t>カンリクミアイ</t>
    </rPh>
    <rPh sb="46" eb="48">
      <t>カツドウ</t>
    </rPh>
    <rPh sb="50" eb="52">
      <t>リカイ</t>
    </rPh>
    <rPh sb="54" eb="56">
      <t>キョウリョク</t>
    </rPh>
    <rPh sb="57" eb="58">
      <t>タマワ</t>
    </rPh>
    <rPh sb="60" eb="61">
      <t>アツ</t>
    </rPh>
    <rPh sb="62" eb="64">
      <t>オンレイ</t>
    </rPh>
    <rPh sb="64" eb="65">
      <t>モウ</t>
    </rPh>
    <rPh sb="66" eb="67">
      <t>ア</t>
    </rPh>
    <phoneticPr fontId="1"/>
  </si>
  <si>
    <t>ご協力ありがとうございました。5月20日(金）までに各番館の管理事務所宛のポストに投函願います。</t>
    <rPh sb="1" eb="3">
      <t>キョウリョク</t>
    </rPh>
    <rPh sb="16" eb="17">
      <t>ガツ</t>
    </rPh>
    <rPh sb="19" eb="20">
      <t>ニチ</t>
    </rPh>
    <rPh sb="21" eb="22">
      <t>キン</t>
    </rPh>
    <rPh sb="26" eb="29">
      <t>カクバンカン</t>
    </rPh>
    <rPh sb="30" eb="35">
      <t>カンリジムショ</t>
    </rPh>
    <rPh sb="35" eb="36">
      <t>アテ</t>
    </rPh>
    <rPh sb="41" eb="43">
      <t>トウカン</t>
    </rPh>
    <rPh sb="43" eb="44">
      <t>ネガ</t>
    </rPh>
    <phoneticPr fontId="1"/>
  </si>
  <si>
    <t>固定</t>
  </si>
  <si>
    <t>増減率</t>
  </si>
  <si>
    <t>平均値（2013-2021）</t>
  </si>
  <si>
    <t>増減率（2014-2021）</t>
  </si>
  <si>
    <t>平均（2015-2021）</t>
  </si>
  <si>
    <t>平均（2018-2021）×105％</t>
  </si>
  <si>
    <t>平均値（2018年除く）</t>
  </si>
  <si>
    <t>（資料３に基づく）</t>
  </si>
  <si>
    <t>平均値</t>
  </si>
  <si>
    <t>　この「管理費等の中長期シミュレーション（2021）」に関して、皆様のご意見を頂戴したいと思いますので、別添のアンケート調査にご協力をお願います。
　なお、詳しいシミュレーション資料をMSP-Eのホームページ（http://msp-e.com/)に掲載する予定にしています。MSP-Eホームページのログイン方法等は、別途ご案内しますが、是非ご覧ください。</t>
    <rPh sb="7" eb="8">
      <t>トウ</t>
    </rPh>
    <rPh sb="9" eb="12">
      <t>チュウチョウキ</t>
    </rPh>
    <rPh sb="28" eb="29">
      <t>カン</t>
    </rPh>
    <rPh sb="32" eb="34">
      <t>ミナサマ</t>
    </rPh>
    <rPh sb="36" eb="38">
      <t>イケン</t>
    </rPh>
    <rPh sb="39" eb="41">
      <t>チョウダイ</t>
    </rPh>
    <rPh sb="45" eb="46">
      <t>オモ</t>
    </rPh>
    <rPh sb="52" eb="54">
      <t>ベッテン</t>
    </rPh>
    <rPh sb="60" eb="62">
      <t>チョウサ</t>
    </rPh>
    <rPh sb="64" eb="66">
      <t>キョウリョク</t>
    </rPh>
    <rPh sb="68" eb="69">
      <t>ネガ</t>
    </rPh>
    <rPh sb="78" eb="79">
      <t>クワ</t>
    </rPh>
    <rPh sb="89" eb="91">
      <t>シリョウ</t>
    </rPh>
    <rPh sb="124" eb="126">
      <t>ケイサイ</t>
    </rPh>
    <rPh sb="128" eb="130">
      <t>ヨテイ</t>
    </rPh>
    <rPh sb="153" eb="155">
      <t>ホウホウ</t>
    </rPh>
    <rPh sb="155" eb="156">
      <t>トウ</t>
    </rPh>
    <rPh sb="158" eb="160">
      <t>ベット</t>
    </rPh>
    <rPh sb="161" eb="163">
      <t>アンナイ</t>
    </rPh>
    <rPh sb="168" eb="170">
      <t>ゼヒ</t>
    </rPh>
    <rPh sb="171" eb="172">
      <t>ラン</t>
    </rPh>
    <phoneticPr fontId="1"/>
  </si>
  <si>
    <t>（増額改定）</t>
    <rPh sb="1" eb="3">
      <t>ゾウガク</t>
    </rPh>
    <rPh sb="3" eb="5">
      <t>カイテイ</t>
    </rPh>
    <phoneticPr fontId="1"/>
  </si>
  <si>
    <t>（減額改定）</t>
    <rPh sb="1" eb="3">
      <t>ゲンガク</t>
    </rPh>
    <rPh sb="3" eb="5">
      <t>カイテイ</t>
    </rPh>
    <phoneticPr fontId="1"/>
  </si>
  <si>
    <t>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</si>
</sst>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0.00_ "/>
    <numFmt numFmtId="177" formatCode="#,##0_ "/>
    <numFmt numFmtId="178" formatCode="#,##0_);[Red]\(#,##0\)"/>
    <numFmt numFmtId="179" formatCode="#,##0,"/>
    <numFmt numFmtId="180" formatCode="m/d;@"/>
    <numFmt numFmtId="181" formatCode="0.00_);[Red]\(0.00\)"/>
    <numFmt numFmtId="182" formatCode="&quot;¥&quot;#,##0_);[Red]\(&quot;¥&quot;#,##0\)"/>
    <numFmt numFmtId="183" formatCode="&quot;¥&quot;#,##0.0;&quot;¥&quot;\-#,##0.0"/>
    <numFmt numFmtId="184" formatCode="0&quot;戸&quot;"/>
    <numFmt numFmtId="185" formatCode="0.00\ &quot;㎡&quot;"/>
    <numFmt numFmtId="186" formatCode="#,##0&quot;円&quot;"/>
  </numFmts>
  <fonts count="64">
    <font>
      <sz val="11"/>
      <color theme="1"/>
      <name val="Yu Gothic"/>
      <family val="2"/>
      <scheme val="minor"/>
    </font>
    <font>
      <sz val="6"/>
      <name val="Yu Gothic"/>
      <family val="3"/>
      <charset val="128"/>
      <scheme val="minor"/>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9"/>
      <color theme="1"/>
      <name val="HGｺﾞｼｯｸE"/>
      <family val="3"/>
      <charset val="128"/>
    </font>
    <font>
      <sz val="10"/>
      <color theme="1"/>
      <name val="HGｺﾞｼｯｸE"/>
      <family val="3"/>
      <charset val="128"/>
    </font>
    <font>
      <sz val="9"/>
      <color theme="0"/>
      <name val="HGｺﾞｼｯｸE"/>
      <family val="3"/>
      <charset val="128"/>
    </font>
    <font>
      <sz val="12"/>
      <color theme="1"/>
      <name val="HGｺﾞｼｯｸE"/>
      <family val="3"/>
      <charset val="128"/>
    </font>
    <font>
      <sz val="11"/>
      <color theme="1"/>
      <name val="HGｺﾞｼｯｸE"/>
      <family val="3"/>
      <charset val="128"/>
    </font>
    <font>
      <sz val="6"/>
      <color theme="1"/>
      <name val="ＭＳ Ｐゴシック"/>
      <family val="3"/>
      <charset val="128"/>
    </font>
    <font>
      <b/>
      <sz val="10"/>
      <color rgb="FFFF0000"/>
      <name val="ＭＳ Ｐゴシック"/>
      <family val="3"/>
      <charset val="128"/>
    </font>
    <font>
      <b/>
      <sz val="10"/>
      <color theme="1"/>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u/>
      <sz val="12"/>
      <name val="ＭＳ Ｐゴシック"/>
      <family val="3"/>
      <charset val="128"/>
    </font>
    <font>
      <sz val="10"/>
      <name val="HGｺﾞｼｯｸE"/>
      <family val="3"/>
      <charset val="128"/>
    </font>
    <font>
      <sz val="11"/>
      <color theme="1"/>
      <name val="ＭＳ 明朝"/>
      <family val="1"/>
      <charset val="128"/>
    </font>
    <font>
      <sz val="9"/>
      <color theme="1"/>
      <name val="ＭＳ 明朝"/>
      <family val="1"/>
      <charset val="128"/>
    </font>
    <font>
      <sz val="9"/>
      <color theme="1"/>
      <name val="ＭＳ ゴシック"/>
      <family val="3"/>
      <charset val="128"/>
    </font>
    <font>
      <b/>
      <sz val="9"/>
      <color theme="0"/>
      <name val="ＭＳ ゴシック"/>
      <family val="3"/>
      <charset val="128"/>
    </font>
    <font>
      <sz val="9"/>
      <color theme="1"/>
      <name val="Yu Gothic"/>
      <family val="2"/>
      <scheme val="minor"/>
    </font>
    <font>
      <b/>
      <sz val="16"/>
      <name val="ＭＳ 明朝"/>
      <family val="1"/>
      <charset val="128"/>
    </font>
    <font>
      <sz val="11"/>
      <color rgb="FFFF0000"/>
      <name val="Yu Gothic"/>
      <family val="2"/>
      <scheme val="minor"/>
    </font>
    <font>
      <b/>
      <sz val="14"/>
      <color theme="1"/>
      <name val="ＭＳ Ｐゴシック"/>
      <family val="3"/>
      <charset val="128"/>
    </font>
    <font>
      <sz val="9"/>
      <color theme="0"/>
      <name val="ＭＳ Ｐゴシック"/>
      <family val="3"/>
      <charset val="128"/>
    </font>
    <font>
      <sz val="9"/>
      <name val="ＭＳ Ｐゴシック"/>
      <family val="3"/>
      <charset val="128"/>
    </font>
    <font>
      <sz val="14"/>
      <color theme="1"/>
      <name val="Yu Gothic"/>
      <family val="2"/>
      <scheme val="minor"/>
    </font>
    <font>
      <sz val="14"/>
      <color theme="1"/>
      <name val="Yu Gothic"/>
      <family val="3"/>
      <charset val="128"/>
      <scheme val="minor"/>
    </font>
    <font>
      <sz val="11"/>
      <color rgb="FFFF0000"/>
      <name val="HGｺﾞｼｯｸE"/>
      <family val="3"/>
      <charset val="128"/>
    </font>
    <font>
      <sz val="14"/>
      <color theme="1"/>
      <name val="ＭＳ 明朝"/>
      <family val="1"/>
      <charset val="128"/>
    </font>
    <font>
      <sz val="10"/>
      <color theme="1"/>
      <name val="ＭＳ 明朝"/>
      <family val="1"/>
      <charset val="128"/>
    </font>
    <font>
      <sz val="10"/>
      <color rgb="FFFF0000"/>
      <name val="ＭＳ 明朝"/>
      <family val="1"/>
      <charset val="128"/>
    </font>
    <font>
      <sz val="9"/>
      <color rgb="FFFF0000"/>
      <name val="Yu Gothic"/>
      <family val="2"/>
      <scheme val="minor"/>
    </font>
    <font>
      <sz val="14"/>
      <color theme="1"/>
      <name val="HGｺﾞｼｯｸE"/>
      <family val="3"/>
      <charset val="128"/>
    </font>
    <font>
      <b/>
      <sz val="11"/>
      <color theme="1"/>
      <name val="HGｺﾞｼｯｸE"/>
      <family val="3"/>
      <charset val="128"/>
    </font>
    <font>
      <sz val="11"/>
      <name val="HGｺﾞｼｯｸE"/>
      <family val="3"/>
      <charset val="128"/>
    </font>
    <font>
      <b/>
      <sz val="16"/>
      <name val="HGｺﾞｼｯｸE"/>
      <family val="3"/>
      <charset val="128"/>
    </font>
    <font>
      <sz val="16"/>
      <color theme="1"/>
      <name val="HGｺﾞｼｯｸE"/>
      <family val="3"/>
      <charset val="128"/>
    </font>
    <font>
      <b/>
      <sz val="22"/>
      <name val="HGｺﾞｼｯｸE"/>
      <family val="3"/>
      <charset val="128"/>
    </font>
    <font>
      <sz val="18"/>
      <color theme="1"/>
      <name val="HGｺﾞｼｯｸE"/>
      <family val="3"/>
      <charset val="128"/>
    </font>
    <font>
      <b/>
      <sz val="14"/>
      <color theme="1"/>
      <name val="HGｺﾞｼｯｸE"/>
      <family val="3"/>
      <charset val="128"/>
    </font>
    <font>
      <b/>
      <sz val="9"/>
      <color theme="0"/>
      <name val="HGｺﾞｼｯｸE"/>
      <family val="3"/>
      <charset val="128"/>
    </font>
    <font>
      <b/>
      <sz val="12"/>
      <color theme="1"/>
      <name val="HGｺﾞｼｯｸE"/>
      <family val="3"/>
      <charset val="128"/>
    </font>
    <font>
      <sz val="8"/>
      <color theme="1"/>
      <name val="HGｺﾞｼｯｸE"/>
      <family val="3"/>
      <charset val="128"/>
    </font>
    <font>
      <sz val="12"/>
      <color rgb="FFFF0000"/>
      <name val="HGｺﾞｼｯｸE"/>
      <family val="3"/>
      <charset val="128"/>
    </font>
    <font>
      <sz val="10"/>
      <color rgb="FFFF0000"/>
      <name val="HGｺﾞｼｯｸE"/>
      <family val="3"/>
      <charset val="128"/>
    </font>
    <font>
      <sz val="12"/>
      <name val="HGｺﾞｼｯｸE"/>
      <family val="3"/>
      <charset val="128"/>
    </font>
    <font>
      <sz val="11"/>
      <name val="Yu Gothic"/>
      <family val="2"/>
      <scheme val="minor"/>
    </font>
    <font>
      <sz val="10"/>
      <name val="ＭＳ 明朝"/>
      <family val="1"/>
      <charset val="128"/>
    </font>
    <font>
      <strike/>
      <sz val="11"/>
      <color rgb="FFFF0000"/>
      <name val="ＭＳ 明朝"/>
      <family val="1"/>
      <charset val="128"/>
    </font>
    <font>
      <sz val="9"/>
      <name val="Yu Gothic"/>
      <family val="2"/>
      <scheme val="minor"/>
    </font>
    <font>
      <sz val="9"/>
      <color rgb="FFFF0000"/>
      <name val="HGｺﾞｼｯｸE"/>
      <family val="3"/>
      <charset val="128"/>
    </font>
    <font>
      <sz val="11"/>
      <name val="ＭＳ 明朝"/>
      <family val="1"/>
      <charset val="128"/>
    </font>
    <font>
      <u/>
      <sz val="11"/>
      <name val="ＭＳ 明朝"/>
      <family val="1"/>
      <charset val="128"/>
    </font>
    <font>
      <sz val="9"/>
      <name val="ＭＳ 明朝"/>
      <family val="1"/>
      <charset val="128"/>
    </font>
    <font>
      <b/>
      <sz val="11"/>
      <color theme="1"/>
      <name val="ＭＳ 明朝"/>
      <family val="1"/>
      <charset val="128"/>
    </font>
    <font>
      <b/>
      <sz val="12"/>
      <color theme="1"/>
      <name val="ＭＳ 明朝"/>
      <family val="1"/>
      <charset val="128"/>
    </font>
    <font>
      <sz val="12"/>
      <color theme="1"/>
      <name val="ＭＳ 明朝"/>
      <family val="1"/>
      <charset val="128"/>
    </font>
    <font>
      <sz val="8"/>
      <name val="ＭＳ 明朝"/>
      <family val="1"/>
      <charset val="128"/>
    </font>
  </fonts>
  <fills count="30">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999FF"/>
        <bgColor indexed="64"/>
      </patternFill>
    </fill>
    <fill>
      <patternFill patternType="solid">
        <fgColor rgb="FFFF66FF"/>
        <bgColor indexed="64"/>
      </patternFill>
    </fill>
    <fill>
      <patternFill patternType="solid">
        <fgColor theme="1"/>
        <bgColor indexed="64"/>
      </patternFill>
    </fill>
    <fill>
      <patternFill patternType="solid">
        <fgColor rgb="FFFFCCFF"/>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4"/>
        <bgColor indexed="64"/>
      </patternFill>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99"/>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style="hair">
        <color auto="1"/>
      </top>
      <bottom style="hair">
        <color auto="1"/>
      </bottom>
      <diagonal/>
    </border>
    <border>
      <left style="thin">
        <color auto="1"/>
      </left>
      <right style="thin">
        <color indexed="64"/>
      </right>
      <top style="thin">
        <color auto="1"/>
      </top>
      <bottom style="hair">
        <color auto="1"/>
      </bottom>
      <diagonal/>
    </border>
    <border>
      <left/>
      <right style="thin">
        <color indexed="64"/>
      </right>
      <top/>
      <bottom/>
      <diagonal/>
    </border>
    <border>
      <left style="thin">
        <color indexed="64"/>
      </left>
      <right style="thin">
        <color indexed="64"/>
      </right>
      <top/>
      <bottom/>
      <diagonal/>
    </border>
    <border diagonalDown="1">
      <left style="thin">
        <color auto="1"/>
      </left>
      <right/>
      <top style="thin">
        <color auto="1"/>
      </top>
      <bottom style="thin">
        <color indexed="64"/>
      </bottom>
      <diagonal style="thin">
        <color auto="1"/>
      </diagonal>
    </border>
    <border diagonalDown="1">
      <left/>
      <right style="thin">
        <color auto="1"/>
      </right>
      <top style="thin">
        <color auto="1"/>
      </top>
      <bottom style="thin">
        <color indexed="64"/>
      </bottom>
      <diagonal style="thin">
        <color auto="1"/>
      </diagonal>
    </border>
    <border>
      <left style="thin">
        <color auto="1"/>
      </left>
      <right style="thin">
        <color auto="1"/>
      </right>
      <top style="hair">
        <color auto="1"/>
      </top>
      <bottom style="thin">
        <color auto="1"/>
      </bottom>
      <diagonal/>
    </border>
    <border>
      <left style="thin">
        <color auto="1"/>
      </left>
      <right style="thin">
        <color indexed="64"/>
      </right>
      <top style="hair">
        <color auto="1"/>
      </top>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auto="1"/>
      </left>
      <right/>
      <top style="hair">
        <color auto="1"/>
      </top>
      <bottom style="thin">
        <color indexed="64"/>
      </bottom>
      <diagonal/>
    </border>
    <border diagonalDown="1">
      <left/>
      <right style="thin">
        <color theme="0"/>
      </right>
      <top style="thin">
        <color auto="1"/>
      </top>
      <bottom style="thin">
        <color auto="1"/>
      </bottom>
      <diagonal style="thin">
        <color auto="1"/>
      </diagonal>
    </border>
    <border diagonalDown="1">
      <left style="thin">
        <color theme="0"/>
      </left>
      <right style="thin">
        <color theme="0"/>
      </right>
      <top style="thin">
        <color auto="1"/>
      </top>
      <bottom style="thin">
        <color auto="1"/>
      </bottom>
      <diagonal style="thin">
        <color auto="1"/>
      </diagonal>
    </border>
    <border>
      <left style="thin">
        <color theme="0"/>
      </left>
      <right style="thin">
        <color theme="0"/>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diagonalUp="1" diagonalDown="1">
      <left/>
      <right/>
      <top/>
      <bottom style="thin">
        <color auto="1"/>
      </bottom>
      <diagonal style="thin">
        <color auto="1"/>
      </diagonal>
    </border>
    <border diagonalUp="1" diagonalDown="1">
      <left/>
      <right style="thin">
        <color auto="1"/>
      </right>
      <top/>
      <bottom style="thin">
        <color auto="1"/>
      </bottom>
      <diagonal style="thin">
        <color auto="1"/>
      </diagonal>
    </border>
    <border>
      <left/>
      <right/>
      <top style="thin">
        <color auto="1"/>
      </top>
      <bottom style="hair">
        <color auto="1"/>
      </bottom>
      <diagonal/>
    </border>
    <border diagonalUp="1" diagonalDown="1">
      <left style="thin">
        <color auto="1"/>
      </left>
      <right/>
      <top/>
      <bottom style="thin">
        <color auto="1"/>
      </bottom>
      <diagonal style="thin">
        <color auto="1"/>
      </diagonal>
    </border>
    <border>
      <left style="hair">
        <color auto="1"/>
      </left>
      <right style="thin">
        <color auto="1"/>
      </right>
      <top style="thin">
        <color auto="1"/>
      </top>
      <bottom style="thin">
        <color auto="1"/>
      </bottom>
      <diagonal/>
    </border>
    <border>
      <left style="thin">
        <color theme="0"/>
      </left>
      <right/>
      <top style="thin">
        <color auto="1"/>
      </top>
      <bottom style="thin">
        <color auto="1"/>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double">
        <color auto="1"/>
      </right>
      <top style="double">
        <color auto="1"/>
      </top>
      <bottom/>
      <diagonal/>
    </border>
    <border>
      <left style="thin">
        <color auto="1"/>
      </left>
      <right/>
      <top style="hair">
        <color auto="1"/>
      </top>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style="medium">
        <color indexed="64"/>
      </right>
      <top style="medium">
        <color indexed="64"/>
      </top>
      <bottom style="medium">
        <color indexed="64"/>
      </bottom>
      <diagonal/>
    </border>
    <border>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cellStyleXfs>
  <cellXfs count="845">
    <xf numFmtId="0" fontId="0" fillId="0" borderId="0" xfId="0"/>
    <xf numFmtId="0" fontId="3" fillId="0" borderId="0" xfId="0" applyFont="1"/>
    <xf numFmtId="0" fontId="2" fillId="0" borderId="0" xfId="0" applyFont="1" applyAlignment="1">
      <alignment horizontal="right" vertical="top"/>
    </xf>
    <xf numFmtId="0" fontId="4" fillId="0" borderId="0" xfId="0" applyFont="1"/>
    <xf numFmtId="14" fontId="4" fillId="0" borderId="0" xfId="0" applyNumberFormat="1" applyFont="1" applyAlignment="1"/>
    <xf numFmtId="0" fontId="4" fillId="0" borderId="0" xfId="0" applyFont="1" applyAlignment="1"/>
    <xf numFmtId="0" fontId="4" fillId="0" borderId="0" xfId="0" applyFont="1" applyAlignment="1">
      <alignment vertical="top"/>
    </xf>
    <xf numFmtId="0" fontId="4" fillId="0" borderId="11" xfId="0" applyFont="1" applyBorder="1" applyAlignment="1">
      <alignment vertical="center"/>
    </xf>
    <xf numFmtId="0" fontId="4" fillId="0" borderId="0" xfId="0" applyFont="1" applyAlignme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16" xfId="0" applyFont="1" applyBorder="1" applyAlignment="1">
      <alignment vertical="center"/>
    </xf>
    <xf numFmtId="0" fontId="4" fillId="2" borderId="0" xfId="0" applyFont="1" applyFill="1" applyBorder="1" applyAlignment="1">
      <alignment vertical="center"/>
    </xf>
    <xf numFmtId="0" fontId="4" fillId="2" borderId="16" xfId="0" applyFont="1" applyFill="1" applyBorder="1" applyAlignment="1">
      <alignment vertical="center"/>
    </xf>
    <xf numFmtId="0" fontId="4" fillId="2" borderId="5" xfId="0" applyFont="1" applyFill="1" applyBorder="1" applyAlignment="1">
      <alignment vertical="center"/>
    </xf>
    <xf numFmtId="0" fontId="4" fillId="3" borderId="16"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Border="1" applyAlignment="1">
      <alignment vertical="center"/>
    </xf>
    <xf numFmtId="0" fontId="4" fillId="0" borderId="0" xfId="0" applyFont="1" applyFill="1" applyBorder="1" applyAlignment="1">
      <alignment vertical="center"/>
    </xf>
    <xf numFmtId="0" fontId="4" fillId="0" borderId="16" xfId="0" applyFont="1" applyFill="1" applyBorder="1" applyAlignment="1">
      <alignment vertical="center"/>
    </xf>
    <xf numFmtId="0" fontId="4" fillId="0" borderId="5" xfId="0"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7" fillId="0" borderId="13" xfId="0" applyFont="1" applyBorder="1" applyAlignment="1">
      <alignment horizontal="center"/>
    </xf>
    <xf numFmtId="0" fontId="7" fillId="11" borderId="2" xfId="0" applyFont="1" applyFill="1" applyBorder="1" applyAlignment="1">
      <alignment horizontal="left"/>
    </xf>
    <xf numFmtId="0" fontId="7" fillId="0" borderId="0" xfId="0" applyFont="1" applyAlignment="1">
      <alignment shrinkToFit="1"/>
    </xf>
    <xf numFmtId="0" fontId="8" fillId="0" borderId="0" xfId="0" applyFont="1" applyAlignment="1">
      <alignment shrinkToFit="1"/>
    </xf>
    <xf numFmtId="0" fontId="7" fillId="0" borderId="0" xfId="0" applyFont="1" applyAlignment="1">
      <alignment horizontal="right" shrinkToFit="1"/>
    </xf>
    <xf numFmtId="0" fontId="9" fillId="14" borderId="30" xfId="0" applyFont="1" applyFill="1" applyBorder="1" applyAlignment="1">
      <alignment horizontal="center" shrinkToFit="1"/>
    </xf>
    <xf numFmtId="0" fontId="7" fillId="9" borderId="1" xfId="0" applyFont="1" applyFill="1" applyBorder="1" applyAlignment="1">
      <alignment shrinkToFit="1"/>
    </xf>
    <xf numFmtId="177" fontId="7" fillId="9" borderId="1" xfId="0" applyNumberFormat="1" applyFont="1" applyFill="1" applyBorder="1" applyAlignment="1">
      <alignment shrinkToFit="1"/>
    </xf>
    <xf numFmtId="0" fontId="7" fillId="8" borderId="1" xfId="0" applyFont="1" applyFill="1" applyBorder="1" applyAlignment="1">
      <alignment shrinkToFit="1"/>
    </xf>
    <xf numFmtId="177" fontId="7" fillId="8" borderId="1" xfId="0" applyNumberFormat="1" applyFont="1" applyFill="1" applyBorder="1" applyAlignment="1">
      <alignment shrinkToFit="1"/>
    </xf>
    <xf numFmtId="0" fontId="7" fillId="5" borderId="9" xfId="0" applyFont="1" applyFill="1" applyBorder="1" applyAlignment="1">
      <alignment shrinkToFit="1"/>
    </xf>
    <xf numFmtId="177" fontId="7" fillId="5" borderId="9" xfId="0" applyNumberFormat="1" applyFont="1" applyFill="1" applyBorder="1" applyAlignment="1">
      <alignment shrinkToFit="1"/>
    </xf>
    <xf numFmtId="0" fontId="7" fillId="5" borderId="20" xfId="0" applyFont="1" applyFill="1" applyBorder="1" applyAlignment="1">
      <alignment shrinkToFit="1"/>
    </xf>
    <xf numFmtId="177" fontId="7" fillId="5" borderId="20" xfId="0" applyNumberFormat="1" applyFont="1" applyFill="1" applyBorder="1" applyAlignment="1">
      <alignment shrinkToFit="1"/>
    </xf>
    <xf numFmtId="0" fontId="7" fillId="10" borderId="1" xfId="0" applyFont="1" applyFill="1" applyBorder="1" applyAlignment="1">
      <alignment shrinkToFit="1"/>
    </xf>
    <xf numFmtId="177" fontId="7" fillId="10" borderId="1" xfId="0" applyNumberFormat="1" applyFont="1" applyFill="1" applyBorder="1" applyAlignment="1">
      <alignment shrinkToFit="1"/>
    </xf>
    <xf numFmtId="0" fontId="7" fillId="6" borderId="9" xfId="0" applyFont="1" applyFill="1" applyBorder="1" applyAlignment="1">
      <alignment shrinkToFit="1"/>
    </xf>
    <xf numFmtId="177" fontId="7" fillId="6" borderId="9" xfId="0" applyNumberFormat="1" applyFont="1" applyFill="1" applyBorder="1" applyAlignment="1">
      <alignment shrinkToFit="1"/>
    </xf>
    <xf numFmtId="0" fontId="7" fillId="6" borderId="14" xfId="0" applyFont="1" applyFill="1" applyBorder="1" applyAlignment="1">
      <alignment shrinkToFit="1"/>
    </xf>
    <xf numFmtId="177" fontId="7" fillId="6" borderId="14" xfId="0" applyNumberFormat="1" applyFont="1" applyFill="1" applyBorder="1" applyAlignment="1">
      <alignment shrinkToFit="1"/>
    </xf>
    <xf numFmtId="0" fontId="7" fillId="6" borderId="10" xfId="0" applyFont="1" applyFill="1" applyBorder="1" applyAlignment="1">
      <alignment shrinkToFit="1"/>
    </xf>
    <xf numFmtId="177" fontId="7" fillId="6" borderId="10" xfId="0" applyNumberFormat="1" applyFont="1" applyFill="1" applyBorder="1" applyAlignment="1">
      <alignment shrinkToFit="1"/>
    </xf>
    <xf numFmtId="0" fontId="7" fillId="11" borderId="1" xfId="0" applyFont="1" applyFill="1" applyBorder="1" applyAlignment="1">
      <alignment shrinkToFit="1"/>
    </xf>
    <xf numFmtId="177" fontId="7" fillId="11" borderId="1" xfId="0" applyNumberFormat="1" applyFont="1" applyFill="1" applyBorder="1" applyAlignment="1">
      <alignment shrinkToFit="1"/>
    </xf>
    <xf numFmtId="0" fontId="7" fillId="7" borderId="9" xfId="0" applyFont="1" applyFill="1" applyBorder="1" applyAlignment="1">
      <alignment shrinkToFit="1"/>
    </xf>
    <xf numFmtId="177" fontId="7" fillId="7" borderId="9" xfId="0" applyNumberFormat="1" applyFont="1" applyFill="1" applyBorder="1" applyAlignment="1">
      <alignment shrinkToFit="1"/>
    </xf>
    <xf numFmtId="0" fontId="7" fillId="7" borderId="14" xfId="0" applyFont="1" applyFill="1" applyBorder="1" applyAlignment="1">
      <alignment shrinkToFit="1"/>
    </xf>
    <xf numFmtId="177" fontId="7" fillId="7" borderId="14" xfId="0" applyNumberFormat="1" applyFont="1" applyFill="1" applyBorder="1" applyAlignment="1">
      <alignment shrinkToFit="1"/>
    </xf>
    <xf numFmtId="0" fontId="7" fillId="12" borderId="12" xfId="0" applyFont="1" applyFill="1" applyBorder="1" applyAlignment="1">
      <alignment horizontal="center" shrinkToFit="1"/>
    </xf>
    <xf numFmtId="177" fontId="7" fillId="12" borderId="1" xfId="0" applyNumberFormat="1" applyFont="1" applyFill="1" applyBorder="1" applyAlignment="1">
      <alignment shrinkToFit="1"/>
    </xf>
    <xf numFmtId="0" fontId="7" fillId="9" borderId="12" xfId="0" applyFont="1" applyFill="1" applyBorder="1" applyAlignment="1">
      <alignment shrinkToFit="1"/>
    </xf>
    <xf numFmtId="0" fontId="7" fillId="4" borderId="9" xfId="0" applyFont="1" applyFill="1" applyBorder="1" applyAlignment="1">
      <alignment shrinkToFit="1"/>
    </xf>
    <xf numFmtId="177" fontId="7" fillId="4" borderId="9" xfId="0" applyNumberFormat="1" applyFont="1" applyFill="1" applyBorder="1" applyAlignment="1">
      <alignment shrinkToFit="1"/>
    </xf>
    <xf numFmtId="0" fontId="7" fillId="4" borderId="17" xfId="0" applyFont="1" applyFill="1" applyBorder="1" applyAlignment="1">
      <alignment shrinkToFit="1"/>
    </xf>
    <xf numFmtId="177" fontId="7" fillId="4" borderId="17" xfId="0" applyNumberFormat="1" applyFont="1" applyFill="1" applyBorder="1" applyAlignment="1">
      <alignment shrinkToFit="1"/>
    </xf>
    <xf numFmtId="0" fontId="7" fillId="4" borderId="20" xfId="0" applyFont="1" applyFill="1" applyBorder="1" applyAlignment="1">
      <alignment shrinkToFit="1"/>
    </xf>
    <xf numFmtId="177" fontId="7" fillId="4" borderId="20" xfId="0" applyNumberFormat="1" applyFont="1" applyFill="1" applyBorder="1" applyAlignment="1">
      <alignment shrinkToFit="1"/>
    </xf>
    <xf numFmtId="0" fontId="7" fillId="8" borderId="12" xfId="0" applyFont="1" applyFill="1" applyBorder="1" applyAlignment="1">
      <alignment shrinkToFit="1"/>
    </xf>
    <xf numFmtId="0" fontId="7" fillId="5" borderId="14" xfId="0" applyFont="1" applyFill="1" applyBorder="1" applyAlignment="1">
      <alignment shrinkToFit="1"/>
    </xf>
    <xf numFmtId="177" fontId="7" fillId="5" borderId="14" xfId="0" applyNumberFormat="1" applyFont="1" applyFill="1" applyBorder="1" applyAlignment="1">
      <alignment shrinkToFit="1"/>
    </xf>
    <xf numFmtId="0" fontId="7" fillId="10" borderId="12" xfId="0" applyFont="1" applyFill="1" applyBorder="1" applyAlignment="1">
      <alignment shrinkToFit="1"/>
    </xf>
    <xf numFmtId="0" fontId="7" fillId="11" borderId="12" xfId="0" applyFont="1" applyFill="1" applyBorder="1" applyAlignment="1">
      <alignment shrinkToFit="1"/>
    </xf>
    <xf numFmtId="0" fontId="7" fillId="7" borderId="21" xfId="0" applyFont="1" applyFill="1" applyBorder="1" applyAlignment="1">
      <alignment shrinkToFit="1"/>
    </xf>
    <xf numFmtId="177" fontId="7" fillId="7" borderId="21" xfId="0" applyNumberFormat="1" applyFont="1" applyFill="1" applyBorder="1" applyAlignment="1">
      <alignment shrinkToFit="1"/>
    </xf>
    <xf numFmtId="0" fontId="7" fillId="7" borderId="17" xfId="0" applyFont="1" applyFill="1" applyBorder="1" applyAlignment="1">
      <alignment shrinkToFit="1"/>
    </xf>
    <xf numFmtId="177" fontId="7" fillId="7" borderId="17" xfId="0" applyNumberFormat="1" applyFont="1" applyFill="1" applyBorder="1" applyAlignment="1">
      <alignment shrinkToFit="1"/>
    </xf>
    <xf numFmtId="177" fontId="7" fillId="13" borderId="1" xfId="0" applyNumberFormat="1" applyFont="1" applyFill="1" applyBorder="1" applyAlignment="1">
      <alignment shrinkToFit="1"/>
    </xf>
    <xf numFmtId="0" fontId="7" fillId="0" borderId="13" xfId="0" applyFont="1" applyBorder="1" applyAlignment="1">
      <alignment horizontal="center" shrinkToFit="1"/>
    </xf>
    <xf numFmtId="177" fontId="7" fillId="0" borderId="13" xfId="0" applyNumberFormat="1" applyFont="1" applyBorder="1" applyAlignment="1">
      <alignment shrinkToFit="1"/>
    </xf>
    <xf numFmtId="0" fontId="7" fillId="16" borderId="12" xfId="0" applyFont="1" applyFill="1" applyBorder="1" applyAlignment="1">
      <alignment shrinkToFit="1"/>
    </xf>
    <xf numFmtId="177" fontId="7" fillId="16" borderId="1" xfId="0" applyNumberFormat="1" applyFont="1" applyFill="1" applyBorder="1" applyAlignment="1">
      <alignment shrinkToFit="1"/>
    </xf>
    <xf numFmtId="0" fontId="7" fillId="17" borderId="9" xfId="0" applyFont="1" applyFill="1" applyBorder="1" applyAlignment="1">
      <alignment shrinkToFit="1"/>
    </xf>
    <xf numFmtId="177" fontId="7" fillId="17" borderId="9" xfId="0" applyNumberFormat="1" applyFont="1" applyFill="1" applyBorder="1" applyAlignment="1">
      <alignment shrinkToFit="1"/>
    </xf>
    <xf numFmtId="0" fontId="7" fillId="17" borderId="21" xfId="0" applyFont="1" applyFill="1" applyBorder="1" applyAlignment="1">
      <alignment shrinkToFit="1"/>
    </xf>
    <xf numFmtId="177" fontId="7" fillId="17" borderId="21" xfId="0" applyNumberFormat="1" applyFont="1" applyFill="1" applyBorder="1" applyAlignment="1">
      <alignment shrinkToFit="1"/>
    </xf>
    <xf numFmtId="177" fontId="7" fillId="17" borderId="14" xfId="0" applyNumberFormat="1" applyFont="1" applyFill="1" applyBorder="1" applyAlignment="1">
      <alignment shrinkToFit="1"/>
    </xf>
    <xf numFmtId="0" fontId="7" fillId="0" borderId="12" xfId="0" applyFont="1" applyBorder="1" applyAlignment="1">
      <alignment horizontal="center" shrinkToFit="1"/>
    </xf>
    <xf numFmtId="177" fontId="7" fillId="0" borderId="1" xfId="0" applyNumberFormat="1" applyFont="1" applyBorder="1" applyAlignment="1">
      <alignment shrinkToFit="1"/>
    </xf>
    <xf numFmtId="178" fontId="7" fillId="9" borderId="1" xfId="0" applyNumberFormat="1" applyFont="1" applyFill="1" applyBorder="1" applyAlignment="1">
      <alignment shrinkToFit="1"/>
    </xf>
    <xf numFmtId="178" fontId="7" fillId="8" borderId="1" xfId="0" applyNumberFormat="1" applyFont="1" applyFill="1" applyBorder="1" applyAlignment="1">
      <alignment shrinkToFit="1"/>
    </xf>
    <xf numFmtId="0" fontId="7" fillId="5" borderId="2" xfId="0" applyFont="1" applyFill="1" applyBorder="1" applyAlignment="1">
      <alignment shrinkToFit="1"/>
    </xf>
    <xf numFmtId="178" fontId="7" fillId="5" borderId="9" xfId="0" applyNumberFormat="1" applyFont="1" applyFill="1" applyBorder="1" applyAlignment="1">
      <alignment shrinkToFit="1"/>
    </xf>
    <xf numFmtId="0" fontId="7" fillId="5" borderId="27" xfId="0" applyFont="1" applyFill="1" applyBorder="1" applyAlignment="1">
      <alignment shrinkToFit="1"/>
    </xf>
    <xf numFmtId="178" fontId="7" fillId="5" borderId="20" xfId="0" applyNumberFormat="1" applyFont="1" applyFill="1" applyBorder="1" applyAlignment="1">
      <alignment shrinkToFit="1"/>
    </xf>
    <xf numFmtId="178" fontId="7" fillId="16" borderId="1" xfId="0" applyNumberFormat="1" applyFont="1" applyFill="1" applyBorder="1" applyAlignment="1">
      <alignment shrinkToFit="1"/>
    </xf>
    <xf numFmtId="178" fontId="7" fillId="12" borderId="1" xfId="0" applyNumberFormat="1" applyFont="1" applyFill="1" applyBorder="1" applyAlignment="1">
      <alignment shrinkToFit="1"/>
    </xf>
    <xf numFmtId="178" fontId="7" fillId="10" borderId="10" xfId="0" applyNumberFormat="1" applyFont="1" applyFill="1" applyBorder="1" applyAlignment="1">
      <alignment shrinkToFit="1"/>
    </xf>
    <xf numFmtId="0" fontId="7" fillId="6" borderId="2" xfId="0" applyFont="1" applyFill="1" applyBorder="1" applyAlignment="1">
      <alignment shrinkToFit="1"/>
    </xf>
    <xf numFmtId="178" fontId="7" fillId="6" borderId="9" xfId="0" applyNumberFormat="1" applyFont="1" applyFill="1" applyBorder="1" applyAlignment="1">
      <alignment shrinkToFit="1"/>
    </xf>
    <xf numFmtId="0" fontId="7" fillId="6" borderId="27" xfId="0" applyFont="1" applyFill="1" applyBorder="1" applyAlignment="1">
      <alignment shrinkToFit="1"/>
    </xf>
    <xf numFmtId="178" fontId="7" fillId="6" borderId="20" xfId="0" applyNumberFormat="1" applyFont="1" applyFill="1" applyBorder="1" applyAlignment="1">
      <alignment shrinkToFit="1"/>
    </xf>
    <xf numFmtId="0" fontId="7" fillId="11" borderId="12" xfId="0" applyFont="1" applyFill="1" applyBorder="1" applyAlignment="1">
      <alignment horizontal="center" shrinkToFit="1"/>
    </xf>
    <xf numFmtId="178" fontId="7" fillId="11" borderId="1" xfId="0" applyNumberFormat="1" applyFont="1" applyFill="1" applyBorder="1" applyAlignment="1">
      <alignment horizontal="right" shrinkToFit="1"/>
    </xf>
    <xf numFmtId="0" fontId="7" fillId="7" borderId="26" xfId="0" applyFont="1" applyFill="1" applyBorder="1" applyAlignment="1">
      <alignment shrinkToFit="1"/>
    </xf>
    <xf numFmtId="178" fontId="7" fillId="7" borderId="14" xfId="0" applyNumberFormat="1" applyFont="1" applyFill="1" applyBorder="1" applyAlignment="1">
      <alignment shrinkToFit="1"/>
    </xf>
    <xf numFmtId="0" fontId="7" fillId="7" borderId="5" xfId="0" applyFont="1" applyFill="1" applyBorder="1" applyAlignment="1">
      <alignment shrinkToFit="1"/>
    </xf>
    <xf numFmtId="178" fontId="7" fillId="7" borderId="17" xfId="0" applyNumberFormat="1" applyFont="1" applyFill="1" applyBorder="1" applyAlignment="1">
      <alignment shrinkToFit="1"/>
    </xf>
    <xf numFmtId="0" fontId="7" fillId="13" borderId="3" xfId="0" applyFont="1" applyFill="1" applyBorder="1" applyAlignment="1">
      <alignment shrinkToFit="1"/>
    </xf>
    <xf numFmtId="178" fontId="7" fillId="13" borderId="9" xfId="0" applyNumberFormat="1" applyFont="1" applyFill="1" applyBorder="1" applyAlignment="1">
      <alignment shrinkToFit="1"/>
    </xf>
    <xf numFmtId="0" fontId="7" fillId="15" borderId="9" xfId="0" applyFont="1" applyFill="1" applyBorder="1" applyAlignment="1">
      <alignment shrinkToFit="1"/>
    </xf>
    <xf numFmtId="178" fontId="7" fillId="15" borderId="9" xfId="0" applyNumberFormat="1" applyFont="1" applyFill="1" applyBorder="1" applyAlignment="1">
      <alignment shrinkToFit="1"/>
    </xf>
    <xf numFmtId="0" fontId="7" fillId="15" borderId="26" xfId="0" applyFont="1" applyFill="1" applyBorder="1" applyAlignment="1">
      <alignment shrinkToFit="1"/>
    </xf>
    <xf numFmtId="178" fontId="7" fillId="15" borderId="14" xfId="0" applyNumberFormat="1" applyFont="1" applyFill="1" applyBorder="1" applyAlignment="1">
      <alignment shrinkToFit="1"/>
    </xf>
    <xf numFmtId="178" fontId="7" fillId="15" borderId="17" xfId="0" applyNumberFormat="1" applyFont="1" applyFill="1" applyBorder="1" applyAlignment="1">
      <alignment shrinkToFit="1"/>
    </xf>
    <xf numFmtId="0" fontId="7" fillId="15" borderId="27" xfId="0" applyFont="1" applyFill="1" applyBorder="1" applyAlignment="1">
      <alignment shrinkToFit="1"/>
    </xf>
    <xf numFmtId="178" fontId="7" fillId="15" borderId="20" xfId="0" applyNumberFormat="1" applyFont="1" applyFill="1" applyBorder="1" applyAlignment="1">
      <alignment shrinkToFit="1"/>
    </xf>
    <xf numFmtId="0" fontId="7" fillId="18" borderId="12" xfId="0" applyFont="1" applyFill="1" applyBorder="1" applyAlignment="1">
      <alignment horizontal="center" shrinkToFit="1"/>
    </xf>
    <xf numFmtId="178" fontId="7" fillId="18" borderId="1" xfId="0" applyNumberFormat="1" applyFont="1" applyFill="1" applyBorder="1" applyAlignment="1">
      <alignment shrinkToFit="1"/>
    </xf>
    <xf numFmtId="0" fontId="7" fillId="4" borderId="23" xfId="0" applyFont="1" applyFill="1" applyBorder="1" applyAlignment="1">
      <alignment horizontal="center" shrinkToFit="1"/>
    </xf>
    <xf numFmtId="178" fontId="7" fillId="4" borderId="24" xfId="0" applyNumberFormat="1" applyFont="1" applyFill="1" applyBorder="1" applyAlignment="1">
      <alignment shrinkToFit="1"/>
    </xf>
    <xf numFmtId="178" fontId="7" fillId="5" borderId="14" xfId="0" applyNumberFormat="1" applyFont="1" applyFill="1" applyBorder="1" applyAlignment="1">
      <alignment shrinkToFit="1"/>
    </xf>
    <xf numFmtId="0" fontId="7" fillId="5" borderId="6" xfId="0" applyFont="1" applyFill="1" applyBorder="1" applyAlignment="1">
      <alignment shrinkToFit="1"/>
    </xf>
    <xf numFmtId="178" fontId="7" fillId="5" borderId="10" xfId="0" applyNumberFormat="1" applyFont="1" applyFill="1" applyBorder="1" applyAlignment="1">
      <alignment shrinkToFit="1"/>
    </xf>
    <xf numFmtId="0" fontId="7" fillId="7" borderId="15" xfId="0" applyFont="1" applyFill="1" applyBorder="1" applyAlignment="1">
      <alignment shrinkToFit="1"/>
    </xf>
    <xf numFmtId="178" fontId="7" fillId="7" borderId="15" xfId="0" applyNumberFormat="1" applyFont="1" applyFill="1" applyBorder="1" applyAlignment="1">
      <alignment shrinkToFit="1"/>
    </xf>
    <xf numFmtId="0" fontId="7" fillId="7" borderId="20" xfId="0" applyFont="1" applyFill="1" applyBorder="1" applyAlignment="1">
      <alignment shrinkToFit="1"/>
    </xf>
    <xf numFmtId="178" fontId="7" fillId="7" borderId="20" xfId="0" applyNumberFormat="1" applyFont="1" applyFill="1" applyBorder="1" applyAlignment="1">
      <alignment shrinkToFit="1"/>
    </xf>
    <xf numFmtId="0" fontId="7" fillId="15" borderId="15" xfId="0" applyFont="1" applyFill="1" applyBorder="1" applyAlignment="1">
      <alignment shrinkToFit="1"/>
    </xf>
    <xf numFmtId="178" fontId="7" fillId="15" borderId="15" xfId="0" applyNumberFormat="1" applyFont="1" applyFill="1" applyBorder="1" applyAlignment="1">
      <alignment shrinkToFit="1"/>
    </xf>
    <xf numFmtId="0" fontId="7" fillId="15" borderId="14" xfId="0" applyFont="1" applyFill="1" applyBorder="1" applyAlignment="1">
      <alignment shrinkToFit="1"/>
    </xf>
    <xf numFmtId="0" fontId="7" fillId="5" borderId="31" xfId="0" applyFont="1" applyFill="1" applyBorder="1" applyAlignment="1">
      <alignment shrinkToFit="1"/>
    </xf>
    <xf numFmtId="178" fontId="7" fillId="5" borderId="15" xfId="0" applyNumberFormat="1" applyFont="1" applyFill="1" applyBorder="1" applyAlignment="1">
      <alignment shrinkToFit="1"/>
    </xf>
    <xf numFmtId="0" fontId="7" fillId="6" borderId="31" xfId="0" applyFont="1" applyFill="1" applyBorder="1" applyAlignment="1">
      <alignment shrinkToFit="1"/>
    </xf>
    <xf numFmtId="178" fontId="7" fillId="6" borderId="15" xfId="0" applyNumberFormat="1" applyFont="1" applyFill="1" applyBorder="1" applyAlignment="1">
      <alignment shrinkToFit="1"/>
    </xf>
    <xf numFmtId="0" fontId="7" fillId="5" borderId="11" xfId="0" applyFont="1" applyFill="1" applyBorder="1" applyAlignment="1">
      <alignment shrinkToFit="1"/>
    </xf>
    <xf numFmtId="178" fontId="7" fillId="5" borderId="1" xfId="0" applyNumberFormat="1" applyFont="1" applyFill="1" applyBorder="1" applyAlignment="1">
      <alignment shrinkToFit="1"/>
    </xf>
    <xf numFmtId="0" fontId="7" fillId="6" borderId="15" xfId="0" applyFont="1" applyFill="1" applyBorder="1" applyAlignment="1">
      <alignment shrinkToFit="1"/>
    </xf>
    <xf numFmtId="0" fontId="7" fillId="6" borderId="20" xfId="0" applyFont="1" applyFill="1" applyBorder="1" applyAlignment="1">
      <alignment shrinkToFit="1"/>
    </xf>
    <xf numFmtId="0" fontId="7" fillId="15" borderId="20" xfId="0" applyFont="1" applyFill="1" applyBorder="1" applyAlignment="1">
      <alignment shrinkToFit="1"/>
    </xf>
    <xf numFmtId="178" fontId="7" fillId="4" borderId="25" xfId="0" applyNumberFormat="1" applyFont="1" applyFill="1" applyBorder="1" applyAlignment="1">
      <alignment shrinkToFit="1"/>
    </xf>
    <xf numFmtId="0" fontId="7" fillId="6" borderId="11" xfId="0" applyFont="1" applyFill="1" applyBorder="1" applyAlignment="1">
      <alignment shrinkToFit="1"/>
    </xf>
    <xf numFmtId="178" fontId="7" fillId="6" borderId="1" xfId="0" applyNumberFormat="1" applyFont="1" applyFill="1" applyBorder="1" applyAlignment="1">
      <alignment shrinkToFit="1"/>
    </xf>
    <xf numFmtId="0" fontId="7" fillId="0" borderId="32" xfId="0" applyFont="1" applyFill="1" applyBorder="1" applyAlignment="1">
      <alignment horizontal="center" shrinkToFit="1"/>
    </xf>
    <xf numFmtId="178" fontId="7" fillId="0" borderId="32" xfId="0" applyNumberFormat="1" applyFont="1" applyFill="1" applyBorder="1" applyAlignment="1">
      <alignment shrinkToFit="1"/>
    </xf>
    <xf numFmtId="0" fontId="7" fillId="0" borderId="0" xfId="0" applyFont="1" applyAlignment="1"/>
    <xf numFmtId="0" fontId="7" fillId="9" borderId="1" xfId="0" applyFont="1" applyFill="1" applyBorder="1" applyAlignment="1"/>
    <xf numFmtId="0" fontId="7" fillId="8" borderId="9" xfId="0" applyFont="1" applyFill="1" applyBorder="1" applyAlignment="1"/>
    <xf numFmtId="0" fontId="7" fillId="8" borderId="17" xfId="0" applyFont="1" applyFill="1" applyBorder="1" applyAlignment="1"/>
    <xf numFmtId="0" fontId="7" fillId="8" borderId="10" xfId="0" applyFont="1" applyFill="1" applyBorder="1" applyAlignment="1"/>
    <xf numFmtId="0" fontId="7" fillId="10" borderId="9" xfId="0" applyFont="1" applyFill="1" applyBorder="1" applyAlignment="1"/>
    <xf numFmtId="0" fontId="7" fillId="10" borderId="17" xfId="0" applyFont="1" applyFill="1" applyBorder="1" applyAlignment="1"/>
    <xf numFmtId="0" fontId="7" fillId="10" borderId="10" xfId="0" applyFont="1" applyFill="1" applyBorder="1" applyAlignment="1"/>
    <xf numFmtId="0" fontId="7" fillId="11" borderId="9" xfId="0" applyFont="1" applyFill="1" applyBorder="1" applyAlignment="1"/>
    <xf numFmtId="0" fontId="7" fillId="11" borderId="17" xfId="0" applyFont="1" applyFill="1" applyBorder="1" applyAlignment="1"/>
    <xf numFmtId="0" fontId="7" fillId="12" borderId="11" xfId="0" applyFont="1" applyFill="1" applyBorder="1" applyAlignment="1"/>
    <xf numFmtId="0" fontId="7" fillId="9" borderId="2" xfId="0" applyFont="1" applyFill="1" applyBorder="1" applyAlignment="1"/>
    <xf numFmtId="0" fontId="7" fillId="9" borderId="17" xfId="0" applyFont="1" applyFill="1" applyBorder="1" applyAlignment="1"/>
    <xf numFmtId="0" fontId="7" fillId="9" borderId="10" xfId="0" applyFont="1" applyFill="1" applyBorder="1" applyAlignment="1"/>
    <xf numFmtId="0" fontId="7" fillId="8" borderId="2" xfId="0" applyFont="1" applyFill="1" applyBorder="1" applyAlignment="1"/>
    <xf numFmtId="0" fontId="7" fillId="10" borderId="2" xfId="0" applyFont="1" applyFill="1" applyBorder="1" applyAlignment="1"/>
    <xf numFmtId="0" fontId="7" fillId="11" borderId="2" xfId="0" applyFont="1" applyFill="1" applyBorder="1" applyAlignment="1"/>
    <xf numFmtId="0" fontId="7" fillId="11" borderId="5" xfId="0" applyFont="1" applyFill="1" applyBorder="1" applyAlignment="1"/>
    <xf numFmtId="0" fontId="7" fillId="16" borderId="2" xfId="0" applyFont="1" applyFill="1" applyBorder="1" applyAlignment="1"/>
    <xf numFmtId="0" fontId="7" fillId="16" borderId="17" xfId="0" applyFont="1" applyFill="1" applyBorder="1" applyAlignment="1"/>
    <xf numFmtId="0" fontId="7" fillId="0" borderId="11" xfId="0" applyFont="1" applyBorder="1" applyAlignment="1"/>
    <xf numFmtId="0" fontId="7" fillId="8" borderId="11" xfId="0" applyFont="1" applyFill="1" applyBorder="1" applyAlignment="1"/>
    <xf numFmtId="0" fontId="8" fillId="8" borderId="0" xfId="0" applyFont="1" applyFill="1" applyAlignment="1"/>
    <xf numFmtId="0" fontId="7" fillId="16" borderId="11" xfId="0" applyFont="1" applyFill="1" applyBorder="1" applyAlignment="1"/>
    <xf numFmtId="0" fontId="7" fillId="10" borderId="6" xfId="0" applyFont="1" applyFill="1" applyBorder="1" applyAlignment="1"/>
    <xf numFmtId="0" fontId="7" fillId="13" borderId="2" xfId="0" applyFont="1" applyFill="1" applyBorder="1" applyAlignment="1"/>
    <xf numFmtId="0" fontId="7" fillId="13" borderId="17" xfId="0" applyFont="1" applyFill="1" applyBorder="1" applyAlignment="1"/>
    <xf numFmtId="0" fontId="7" fillId="13" borderId="5" xfId="0" applyFont="1" applyFill="1" applyBorder="1" applyAlignment="1"/>
    <xf numFmtId="0" fontId="7" fillId="13" borderId="6" xfId="0" applyFont="1" applyFill="1" applyBorder="1" applyAlignment="1"/>
    <xf numFmtId="0" fontId="7" fillId="18" borderId="11" xfId="0" applyFont="1" applyFill="1" applyBorder="1" applyAlignment="1"/>
    <xf numFmtId="0" fontId="7" fillId="4" borderId="22" xfId="0" applyFont="1" applyFill="1" applyBorder="1" applyAlignment="1"/>
    <xf numFmtId="0" fontId="7" fillId="8" borderId="6" xfId="0" applyFont="1" applyFill="1" applyBorder="1" applyAlignment="1"/>
    <xf numFmtId="0" fontId="7" fillId="11" borderId="6" xfId="0" applyFont="1" applyFill="1" applyBorder="1" applyAlignment="1"/>
    <xf numFmtId="0" fontId="7" fillId="10" borderId="5" xfId="0" applyFont="1" applyFill="1" applyBorder="1" applyAlignment="1"/>
    <xf numFmtId="0" fontId="7" fillId="13" borderId="7" xfId="0" applyFont="1" applyFill="1" applyBorder="1" applyAlignment="1"/>
    <xf numFmtId="0" fontId="7" fillId="0" borderId="32" xfId="0" applyFont="1" applyFill="1" applyBorder="1" applyAlignment="1"/>
    <xf numFmtId="177" fontId="8" fillId="0" borderId="0" xfId="0" applyNumberFormat="1" applyFont="1" applyAlignment="1">
      <alignment shrinkToFit="1"/>
    </xf>
    <xf numFmtId="0" fontId="11"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179" fontId="11" fillId="0" borderId="1" xfId="0" applyNumberFormat="1" applyFont="1" applyBorder="1" applyAlignment="1">
      <alignment horizontal="right" vertical="center"/>
    </xf>
    <xf numFmtId="179" fontId="11" fillId="19" borderId="1" xfId="0" applyNumberFormat="1" applyFont="1" applyFill="1" applyBorder="1" applyAlignment="1">
      <alignment horizontal="right" vertical="center"/>
    </xf>
    <xf numFmtId="0" fontId="11" fillId="0" borderId="1" xfId="0" applyFont="1" applyBorder="1" applyAlignment="1">
      <alignment vertical="center"/>
    </xf>
    <xf numFmtId="0" fontId="11" fillId="19" borderId="1" xfId="0" applyFont="1" applyFill="1" applyBorder="1" applyAlignment="1">
      <alignment horizontal="center" vertical="center"/>
    </xf>
    <xf numFmtId="0" fontId="11" fillId="6" borderId="1" xfId="0" applyFont="1" applyFill="1" applyBorder="1" applyAlignment="1">
      <alignment horizontal="center" vertical="center"/>
    </xf>
    <xf numFmtId="0" fontId="11" fillId="0" borderId="0" xfId="0" applyFont="1" applyAlignment="1">
      <alignment horizontal="right" vertical="center"/>
    </xf>
    <xf numFmtId="180" fontId="12" fillId="0" borderId="3" xfId="0" applyNumberFormat="1" applyFont="1" applyBorder="1" applyAlignment="1">
      <alignment horizontal="center" vertical="center"/>
    </xf>
    <xf numFmtId="0" fontId="12" fillId="0" borderId="10" xfId="0" applyFont="1" applyBorder="1" applyAlignment="1">
      <alignment horizontal="center" vertical="center" wrapText="1"/>
    </xf>
    <xf numFmtId="0" fontId="4" fillId="0" borderId="6" xfId="0" applyFont="1" applyBorder="1" applyAlignment="1">
      <alignment horizontal="center" vertical="center"/>
    </xf>
    <xf numFmtId="180" fontId="12" fillId="0" borderId="33" xfId="0" applyNumberFormat="1" applyFont="1" applyBorder="1" applyAlignment="1">
      <alignment horizontal="center" vertical="center"/>
    </xf>
    <xf numFmtId="0" fontId="4" fillId="0" borderId="8" xfId="0" applyFont="1" applyBorder="1" applyAlignment="1">
      <alignment horizontal="center" vertical="center"/>
    </xf>
    <xf numFmtId="180" fontId="12" fillId="0" borderId="7" xfId="0" applyNumberFormat="1" applyFont="1" applyBorder="1" applyAlignment="1">
      <alignment horizontal="center" vertical="center"/>
    </xf>
    <xf numFmtId="180" fontId="12" fillId="0" borderId="34" xfId="0" applyNumberFormat="1" applyFont="1" applyBorder="1" applyAlignment="1">
      <alignment horizontal="center" vertical="center"/>
    </xf>
    <xf numFmtId="180" fontId="12" fillId="0" borderId="8" xfId="0" applyNumberFormat="1" applyFont="1" applyBorder="1" applyAlignment="1">
      <alignment horizontal="center" vertical="center"/>
    </xf>
    <xf numFmtId="180" fontId="12" fillId="0" borderId="6" xfId="0" applyNumberFormat="1" applyFont="1" applyBorder="1" applyAlignment="1">
      <alignment horizontal="center" vertical="center"/>
    </xf>
    <xf numFmtId="180" fontId="12" fillId="0" borderId="36" xfId="0" applyNumberFormat="1" applyFont="1" applyBorder="1" applyAlignment="1">
      <alignment horizontal="center" vertical="center"/>
    </xf>
    <xf numFmtId="14" fontId="11" fillId="0" borderId="0" xfId="0" applyNumberFormat="1" applyFont="1" applyAlignment="1">
      <alignment horizontal="right" vertical="center"/>
    </xf>
    <xf numFmtId="0" fontId="16" fillId="0" borderId="0" xfId="0" applyFont="1"/>
    <xf numFmtId="0" fontId="17" fillId="0" borderId="0" xfId="0" applyFont="1"/>
    <xf numFmtId="0" fontId="17" fillId="0" borderId="0" xfId="0" applyFont="1" applyAlignment="1">
      <alignment vertical="top"/>
    </xf>
    <xf numFmtId="0" fontId="18" fillId="0" borderId="0" xfId="0" applyFont="1" applyAlignment="1">
      <alignment horizontal="right" vertical="top"/>
    </xf>
    <xf numFmtId="0" fontId="11" fillId="6" borderId="1" xfId="0" applyFont="1" applyFill="1" applyBorder="1" applyAlignment="1">
      <alignment horizontal="center" vertical="center" wrapText="1"/>
    </xf>
    <xf numFmtId="0" fontId="21" fillId="0" borderId="0" xfId="0" applyFont="1"/>
    <xf numFmtId="0" fontId="21" fillId="0" borderId="0" xfId="0" applyFont="1" applyAlignment="1">
      <alignment vertical="center"/>
    </xf>
    <xf numFmtId="0" fontId="21" fillId="0" borderId="1" xfId="0" applyFont="1" applyBorder="1" applyAlignment="1">
      <alignment horizontal="center" vertical="center"/>
    </xf>
    <xf numFmtId="179" fontId="11" fillId="0" borderId="0" xfId="0" applyNumberFormat="1" applyFont="1" applyAlignment="1">
      <alignment vertical="center"/>
    </xf>
    <xf numFmtId="0" fontId="23" fillId="0" borderId="0" xfId="0" applyFont="1" applyAlignment="1">
      <alignment horizontal="right" vertical="center" shrinkToFit="1"/>
    </xf>
    <xf numFmtId="179" fontId="0" fillId="0" borderId="0" xfId="0" applyNumberFormat="1"/>
    <xf numFmtId="179" fontId="0" fillId="0" borderId="1" xfId="0" applyNumberFormat="1" applyBorder="1"/>
    <xf numFmtId="0" fontId="0" fillId="0" borderId="1" xfId="0" applyBorder="1"/>
    <xf numFmtId="179" fontId="27" fillId="0" borderId="1" xfId="0" applyNumberFormat="1" applyFont="1" applyBorder="1"/>
    <xf numFmtId="0" fontId="24" fillId="24" borderId="1" xfId="0" applyFont="1" applyFill="1" applyBorder="1" applyAlignment="1">
      <alignment horizontal="center" vertical="center" shrinkToFit="1"/>
    </xf>
    <xf numFmtId="0" fontId="6" fillId="0" borderId="0" xfId="0" applyFont="1" applyAlignment="1">
      <alignment vertical="center"/>
    </xf>
    <xf numFmtId="0" fontId="28" fillId="19" borderId="1" xfId="0" applyFont="1" applyFill="1" applyBorder="1" applyAlignment="1">
      <alignment horizontal="center" vertical="center" shrinkToFit="1"/>
    </xf>
    <xf numFmtId="0" fontId="6"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vertical="center" wrapText="1" shrinkToFit="1"/>
    </xf>
    <xf numFmtId="0" fontId="3" fillId="0" borderId="0" xfId="0" applyFont="1" applyAlignment="1">
      <alignment vertical="center"/>
    </xf>
    <xf numFmtId="0" fontId="4" fillId="0" borderId="0" xfId="0" applyFont="1" applyAlignment="1">
      <alignment vertical="center" wrapText="1" shrinkToFit="1"/>
    </xf>
    <xf numFmtId="0" fontId="6" fillId="0" borderId="0" xfId="0" applyFont="1" applyAlignment="1">
      <alignment horizontal="right" vertical="center" shrinkToFit="1"/>
    </xf>
    <xf numFmtId="0" fontId="4" fillId="0" borderId="1" xfId="0" applyFont="1" applyBorder="1" applyAlignment="1">
      <alignment vertical="center" shrinkToFit="1"/>
    </xf>
    <xf numFmtId="0" fontId="29" fillId="23" borderId="30" xfId="0" applyFont="1" applyFill="1" applyBorder="1" applyAlignment="1">
      <alignment horizontal="center" vertical="center" shrinkToFit="1"/>
    </xf>
    <xf numFmtId="0" fontId="6" fillId="0" borderId="1" xfId="0" applyFont="1" applyFill="1" applyBorder="1" applyAlignment="1">
      <alignment vertical="center"/>
    </xf>
    <xf numFmtId="0" fontId="6" fillId="0" borderId="1" xfId="0" applyFont="1" applyFill="1" applyBorder="1" applyAlignment="1">
      <alignment vertical="center" shrinkToFit="1"/>
    </xf>
    <xf numFmtId="179" fontId="6" fillId="0" borderId="1" xfId="0" applyNumberFormat="1" applyFont="1" applyFill="1" applyBorder="1" applyAlignment="1">
      <alignment vertical="center" shrinkToFit="1"/>
    </xf>
    <xf numFmtId="10" fontId="4" fillId="0" borderId="1" xfId="0" applyNumberFormat="1" applyFont="1" applyBorder="1" applyAlignment="1">
      <alignment vertical="center" shrinkToFit="1"/>
    </xf>
    <xf numFmtId="179" fontId="4" fillId="0" borderId="1" xfId="0" applyNumberFormat="1" applyFont="1" applyBorder="1" applyAlignment="1">
      <alignment vertical="center" shrinkToFit="1"/>
    </xf>
    <xf numFmtId="0" fontId="6" fillId="0" borderId="1" xfId="0" applyFont="1" applyBorder="1" applyAlignment="1">
      <alignment vertical="center" wrapText="1" shrinkToFit="1"/>
    </xf>
    <xf numFmtId="0" fontId="4" fillId="0" borderId="11" xfId="0" applyFont="1" applyBorder="1" applyAlignment="1">
      <alignment vertical="center" wrapText="1" shrinkToFit="1"/>
    </xf>
    <xf numFmtId="0" fontId="6" fillId="0" borderId="9" xfId="0" applyFont="1" applyFill="1" applyBorder="1" applyAlignment="1">
      <alignment vertical="center"/>
    </xf>
    <xf numFmtId="0" fontId="6" fillId="0" borderId="1" xfId="0" applyFont="1" applyBorder="1" applyAlignment="1">
      <alignment vertical="center" wrapText="1"/>
    </xf>
    <xf numFmtId="0" fontId="4" fillId="0" borderId="11" xfId="0" applyFont="1" applyBorder="1" applyAlignment="1">
      <alignment vertical="center" wrapText="1"/>
    </xf>
    <xf numFmtId="179" fontId="6" fillId="0" borderId="1" xfId="0" applyNumberFormat="1" applyFont="1" applyBorder="1" applyAlignment="1">
      <alignment vertical="center" wrapText="1" shrinkToFit="1"/>
    </xf>
    <xf numFmtId="179" fontId="4" fillId="0" borderId="11" xfId="0" applyNumberFormat="1" applyFont="1" applyBorder="1" applyAlignment="1">
      <alignment vertical="center" wrapText="1" shrinkToFit="1"/>
    </xf>
    <xf numFmtId="0" fontId="6" fillId="0" borderId="11" xfId="0" applyFont="1" applyFill="1" applyBorder="1" applyAlignment="1">
      <alignment vertical="center"/>
    </xf>
    <xf numFmtId="0" fontId="6" fillId="0" borderId="12" xfId="0" applyFont="1" applyFill="1" applyBorder="1" applyAlignment="1">
      <alignment horizontal="center" vertical="center" shrinkToFit="1"/>
    </xf>
    <xf numFmtId="0" fontId="6" fillId="0" borderId="2" xfId="0" applyFont="1" applyFill="1" applyBorder="1" applyAlignment="1">
      <alignment vertical="center"/>
    </xf>
    <xf numFmtId="0" fontId="6" fillId="0" borderId="12" xfId="0" applyFont="1" applyFill="1" applyBorder="1" applyAlignment="1">
      <alignment vertical="center" shrinkToFit="1"/>
    </xf>
    <xf numFmtId="179" fontId="30" fillId="0" borderId="1" xfId="0" applyNumberFormat="1" applyFont="1" applyBorder="1" applyAlignment="1">
      <alignment vertical="center" wrapText="1" shrinkToFit="1"/>
    </xf>
    <xf numFmtId="0" fontId="17" fillId="0" borderId="11" xfId="0" applyFont="1" applyBorder="1" applyAlignment="1">
      <alignment vertical="center" wrapText="1" shrinkToFit="1"/>
    </xf>
    <xf numFmtId="179" fontId="4" fillId="0" borderId="0" xfId="0" applyNumberFormat="1" applyFont="1" applyAlignment="1">
      <alignment vertical="center" wrapText="1" shrinkToFit="1"/>
    </xf>
    <xf numFmtId="0" fontId="6" fillId="0" borderId="3" xfId="0" applyFont="1" applyBorder="1" applyAlignment="1">
      <alignment horizontal="center" vertical="center"/>
    </xf>
    <xf numFmtId="0" fontId="6" fillId="16" borderId="2" xfId="0" applyFont="1" applyFill="1" applyBorder="1" applyAlignment="1">
      <alignment vertical="center"/>
    </xf>
    <xf numFmtId="0" fontId="6" fillId="16" borderId="12" xfId="0" applyFont="1" applyFill="1" applyBorder="1" applyAlignment="1">
      <alignment vertical="center" shrinkToFit="1"/>
    </xf>
    <xf numFmtId="179" fontId="6" fillId="16" borderId="1" xfId="0" applyNumberFormat="1" applyFont="1" applyFill="1" applyBorder="1" applyAlignment="1">
      <alignment vertical="center" shrinkToFit="1"/>
    </xf>
    <xf numFmtId="0" fontId="6" fillId="16" borderId="17" xfId="0" applyFont="1" applyFill="1" applyBorder="1" applyAlignment="1">
      <alignment vertical="center"/>
    </xf>
    <xf numFmtId="0" fontId="6" fillId="17" borderId="9" xfId="0" applyFont="1" applyFill="1" applyBorder="1" applyAlignment="1">
      <alignment vertical="center" shrinkToFit="1"/>
    </xf>
    <xf numFmtId="179" fontId="6" fillId="17" borderId="9" xfId="0" applyNumberFormat="1" applyFont="1" applyFill="1" applyBorder="1" applyAlignment="1">
      <alignment vertical="center" shrinkToFit="1"/>
    </xf>
    <xf numFmtId="0" fontId="4" fillId="0" borderId="11" xfId="0" applyFont="1" applyBorder="1" applyAlignment="1">
      <alignment horizontal="left" vertical="center" wrapText="1" shrinkToFit="1"/>
    </xf>
    <xf numFmtId="0" fontId="6" fillId="17" borderId="21" xfId="0" applyFont="1" applyFill="1" applyBorder="1" applyAlignment="1">
      <alignment vertical="center" shrinkToFit="1"/>
    </xf>
    <xf numFmtId="179" fontId="6" fillId="17" borderId="21" xfId="0" applyNumberFormat="1" applyFont="1" applyFill="1" applyBorder="1" applyAlignment="1">
      <alignment vertical="center" shrinkToFit="1"/>
    </xf>
    <xf numFmtId="179" fontId="6" fillId="17" borderId="14" xfId="0" applyNumberFormat="1" applyFont="1" applyFill="1" applyBorder="1" applyAlignment="1">
      <alignment vertical="center" shrinkToFit="1"/>
    </xf>
    <xf numFmtId="0" fontId="6" fillId="0" borderId="11" xfId="0" applyFont="1" applyBorder="1" applyAlignment="1">
      <alignment vertical="center"/>
    </xf>
    <xf numFmtId="0" fontId="6" fillId="0" borderId="12" xfId="0" applyFont="1" applyBorder="1" applyAlignment="1">
      <alignment horizontal="center" vertical="center" shrinkToFit="1"/>
    </xf>
    <xf numFmtId="179" fontId="6" fillId="0" borderId="1" xfId="0" applyNumberFormat="1" applyFont="1" applyBorder="1" applyAlignment="1">
      <alignment vertical="center" shrinkToFit="1"/>
    </xf>
    <xf numFmtId="179" fontId="6" fillId="0" borderId="0" xfId="0" applyNumberFormat="1" applyFont="1" applyAlignment="1">
      <alignment vertical="center" shrinkToFit="1"/>
    </xf>
    <xf numFmtId="177" fontId="6" fillId="0" borderId="0" xfId="0" applyNumberFormat="1" applyFont="1" applyAlignment="1">
      <alignment vertical="center" shrinkToFit="1"/>
    </xf>
    <xf numFmtId="179" fontId="6" fillId="0" borderId="10" xfId="0" applyNumberFormat="1" applyFont="1" applyFill="1" applyBorder="1" applyAlignment="1">
      <alignment vertical="center" shrinkToFit="1"/>
    </xf>
    <xf numFmtId="0" fontId="6" fillId="0" borderId="2" xfId="0" applyFont="1" applyFill="1" applyBorder="1" applyAlignment="1">
      <alignment horizontal="left" vertical="center"/>
    </xf>
    <xf numFmtId="179" fontId="6" fillId="0" borderId="1" xfId="0" applyNumberFormat="1" applyFont="1" applyFill="1" applyBorder="1" applyAlignment="1">
      <alignment horizontal="right" vertical="center" shrinkToFit="1"/>
    </xf>
    <xf numFmtId="0" fontId="6" fillId="0" borderId="3" xfId="0" applyFont="1" applyFill="1" applyBorder="1" applyAlignment="1">
      <alignment vertical="center" shrinkToFit="1"/>
    </xf>
    <xf numFmtId="179" fontId="6" fillId="0" borderId="9" xfId="0" applyNumberFormat="1" applyFont="1" applyFill="1" applyBorder="1" applyAlignment="1">
      <alignment vertical="center" shrinkToFit="1"/>
    </xf>
    <xf numFmtId="0" fontId="6" fillId="4" borderId="22" xfId="0" applyFont="1" applyFill="1" applyBorder="1" applyAlignment="1">
      <alignment vertical="center"/>
    </xf>
    <xf numFmtId="0" fontId="6" fillId="4" borderId="23" xfId="0" applyFont="1" applyFill="1" applyBorder="1" applyAlignment="1">
      <alignment horizontal="center" vertical="center" shrinkToFit="1"/>
    </xf>
    <xf numFmtId="179" fontId="6" fillId="4" borderId="24" xfId="0" applyNumberFormat="1" applyFont="1" applyFill="1" applyBorder="1" applyAlignment="1">
      <alignment vertical="center" shrinkToFit="1"/>
    </xf>
    <xf numFmtId="179" fontId="6" fillId="20" borderId="1" xfId="0" applyNumberFormat="1" applyFont="1" applyFill="1" applyBorder="1" applyAlignment="1">
      <alignment vertical="center" shrinkToFit="1"/>
    </xf>
    <xf numFmtId="0" fontId="6" fillId="0" borderId="32" xfId="0" applyFont="1" applyFill="1" applyBorder="1" applyAlignment="1">
      <alignment vertical="center"/>
    </xf>
    <xf numFmtId="0" fontId="6" fillId="0" borderId="32" xfId="0" applyFont="1" applyFill="1" applyBorder="1" applyAlignment="1">
      <alignment horizontal="center" vertical="center" shrinkToFit="1"/>
    </xf>
    <xf numFmtId="179" fontId="6" fillId="0" borderId="32" xfId="0" applyNumberFormat="1" applyFont="1" applyFill="1" applyBorder="1" applyAlignment="1">
      <alignment vertical="center" shrinkToFit="1"/>
    </xf>
    <xf numFmtId="0" fontId="6" fillId="0" borderId="3" xfId="0" applyFont="1" applyBorder="1" applyAlignment="1">
      <alignment horizontal="center" vertical="center" shrinkToFit="1"/>
    </xf>
    <xf numFmtId="177" fontId="6" fillId="0" borderId="3" xfId="0" applyNumberFormat="1" applyFont="1" applyBorder="1" applyAlignment="1">
      <alignment vertical="center" shrinkToFit="1"/>
    </xf>
    <xf numFmtId="0" fontId="6" fillId="0" borderId="0" xfId="0" applyFont="1" applyBorder="1" applyAlignment="1">
      <alignment horizontal="center" vertical="center"/>
    </xf>
    <xf numFmtId="0" fontId="6" fillId="0" borderId="7" xfId="0" applyFont="1" applyBorder="1" applyAlignment="1">
      <alignment horizontal="center" vertical="center" shrinkToFit="1"/>
    </xf>
    <xf numFmtId="10" fontId="6" fillId="0" borderId="7" xfId="0" applyNumberFormat="1" applyFont="1" applyBorder="1" applyAlignment="1">
      <alignment vertical="center" shrinkToFit="1"/>
    </xf>
    <xf numFmtId="0" fontId="6" fillId="0" borderId="0" xfId="0" applyFont="1" applyFill="1" applyBorder="1" applyAlignment="1">
      <alignment vertical="center"/>
    </xf>
    <xf numFmtId="179" fontId="6" fillId="0" borderId="0" xfId="0" applyNumberFormat="1" applyFont="1" applyFill="1" applyBorder="1" applyAlignment="1">
      <alignment vertical="center" shrinkToFit="1"/>
    </xf>
    <xf numFmtId="0" fontId="6" fillId="0" borderId="0" xfId="0" applyFont="1" applyFill="1" applyBorder="1" applyAlignment="1">
      <alignment horizontal="center" vertical="center" shrinkToFit="1"/>
    </xf>
    <xf numFmtId="179" fontId="25" fillId="0" borderId="0" xfId="0" applyNumberFormat="1" applyFont="1"/>
    <xf numFmtId="0" fontId="24" fillId="14" borderId="1" xfId="0" applyFont="1" applyFill="1" applyBorder="1" applyAlignment="1">
      <alignment horizontal="center" vertical="center" shrinkToFit="1"/>
    </xf>
    <xf numFmtId="179" fontId="33" fillId="0" borderId="1" xfId="0" applyNumberFormat="1" applyFont="1" applyBorder="1" applyAlignment="1">
      <alignment horizontal="right" vertical="center"/>
    </xf>
    <xf numFmtId="179" fontId="33" fillId="19" borderId="1" xfId="0" applyNumberFormat="1" applyFont="1" applyFill="1" applyBorder="1" applyAlignment="1">
      <alignment horizontal="right" vertical="center"/>
    </xf>
    <xf numFmtId="0" fontId="35" fillId="0" borderId="0" xfId="0" applyFont="1"/>
    <xf numFmtId="0" fontId="35" fillId="0" borderId="0" xfId="0" applyFont="1" applyAlignment="1">
      <alignment vertical="top" wrapText="1"/>
    </xf>
    <xf numFmtId="0" fontId="35" fillId="0" borderId="1" xfId="0" applyFont="1" applyBorder="1" applyAlignment="1">
      <alignment vertical="top" wrapText="1"/>
    </xf>
    <xf numFmtId="0" fontId="35" fillId="0" borderId="11" xfId="0" applyFont="1" applyBorder="1" applyAlignment="1">
      <alignment horizontal="right" vertical="top" wrapText="1"/>
    </xf>
    <xf numFmtId="0" fontId="35" fillId="0" borderId="12" xfId="0" applyFont="1" applyBorder="1" applyAlignment="1">
      <alignment horizontal="right" vertical="top" wrapText="1"/>
    </xf>
    <xf numFmtId="0" fontId="35" fillId="0" borderId="0" xfId="0" applyFont="1" applyAlignment="1">
      <alignment vertical="center" wrapText="1"/>
    </xf>
    <xf numFmtId="0" fontId="35" fillId="0" borderId="0" xfId="0" applyFont="1" applyAlignment="1">
      <alignment vertical="center"/>
    </xf>
    <xf numFmtId="0" fontId="35" fillId="0" borderId="1" xfId="0" applyFont="1" applyBorder="1" applyAlignment="1">
      <alignment horizontal="center" vertical="center" wrapText="1"/>
    </xf>
    <xf numFmtId="186" fontId="35" fillId="0" borderId="1" xfId="0" applyNumberFormat="1" applyFont="1" applyBorder="1" applyAlignment="1">
      <alignment vertical="top" wrapText="1"/>
    </xf>
    <xf numFmtId="0" fontId="35" fillId="0" borderId="0" xfId="0" applyFont="1" applyAlignment="1"/>
    <xf numFmtId="0" fontId="22" fillId="0" borderId="0" xfId="0" applyFont="1" applyAlignment="1">
      <alignment vertical="center" shrinkToFit="1"/>
    </xf>
    <xf numFmtId="0" fontId="34" fillId="0" borderId="0" xfId="0" applyFont="1" applyAlignment="1">
      <alignment horizontal="center"/>
    </xf>
    <xf numFmtId="0" fontId="21" fillId="0" borderId="0" xfId="0" applyFont="1" applyAlignment="1">
      <alignment vertical="top" wrapText="1"/>
    </xf>
    <xf numFmtId="0" fontId="21" fillId="0" borderId="0" xfId="0" applyFont="1" applyAlignment="1">
      <alignment horizontal="left"/>
    </xf>
    <xf numFmtId="0" fontId="35" fillId="27" borderId="1" xfId="0" applyFont="1" applyFill="1" applyBorder="1"/>
    <xf numFmtId="0" fontId="21" fillId="0" borderId="0" xfId="0" applyFont="1" applyAlignment="1">
      <alignment vertical="center" wrapText="1"/>
    </xf>
    <xf numFmtId="0" fontId="21" fillId="7" borderId="50" xfId="0" applyFont="1" applyFill="1" applyBorder="1"/>
    <xf numFmtId="0" fontId="21" fillId="7" borderId="45" xfId="0" applyFont="1" applyFill="1" applyBorder="1" applyAlignment="1">
      <alignment vertical="center" wrapText="1"/>
    </xf>
    <xf numFmtId="0" fontId="21" fillId="7" borderId="45" xfId="0" applyFont="1" applyFill="1" applyBorder="1" applyAlignment="1">
      <alignment vertical="center"/>
    </xf>
    <xf numFmtId="0" fontId="21" fillId="7" borderId="45" xfId="0" applyFont="1" applyFill="1" applyBorder="1"/>
    <xf numFmtId="0" fontId="21" fillId="7" borderId="46" xfId="0" applyFont="1" applyFill="1" applyBorder="1"/>
    <xf numFmtId="0" fontId="21" fillId="7" borderId="53" xfId="0" applyFont="1" applyFill="1" applyBorder="1"/>
    <xf numFmtId="0" fontId="21" fillId="7" borderId="50" xfId="0" applyFont="1" applyFill="1" applyBorder="1" applyAlignment="1">
      <alignment vertical="center" wrapText="1"/>
    </xf>
    <xf numFmtId="0" fontId="21" fillId="0" borderId="0" xfId="0" applyFont="1" applyAlignment="1">
      <alignment horizontal="center"/>
    </xf>
    <xf numFmtId="0" fontId="21" fillId="0" borderId="0" xfId="0" applyFont="1" applyAlignment="1">
      <alignment vertical="top"/>
    </xf>
    <xf numFmtId="0" fontId="21" fillId="0" borderId="0" xfId="0" applyFont="1" applyAlignment="1"/>
    <xf numFmtId="0" fontId="22" fillId="0" borderId="0" xfId="0" applyFont="1"/>
    <xf numFmtId="0" fontId="21" fillId="0" borderId="0" xfId="0" applyFont="1" applyAlignment="1">
      <alignment horizontal="right"/>
    </xf>
    <xf numFmtId="0" fontId="21" fillId="0" borderId="1" xfId="0" applyFont="1" applyBorder="1" applyAlignment="1">
      <alignment wrapText="1"/>
    </xf>
    <xf numFmtId="179" fontId="37" fillId="0" borderId="0" xfId="0" applyNumberFormat="1" applyFont="1"/>
    <xf numFmtId="0" fontId="11" fillId="20" borderId="1" xfId="0" applyFont="1" applyFill="1" applyBorder="1" applyAlignment="1">
      <alignment horizontal="center" vertical="center"/>
    </xf>
    <xf numFmtId="0" fontId="11" fillId="0" borderId="1" xfId="0" applyFont="1" applyBorder="1" applyAlignment="1">
      <alignment horizontal="center" vertical="center"/>
    </xf>
    <xf numFmtId="0" fontId="8" fillId="0" borderId="1" xfId="0" applyFont="1" applyBorder="1" applyAlignment="1">
      <alignment horizontal="left" vertical="center" wrapText="1"/>
    </xf>
    <xf numFmtId="0" fontId="38" fillId="0" borderId="0" xfId="0" applyFont="1" applyAlignment="1"/>
    <xf numFmtId="0" fontId="11" fillId="0" borderId="0" xfId="0" applyFont="1"/>
    <xf numFmtId="0" fontId="11" fillId="0" borderId="0" xfId="0" applyFont="1" applyAlignment="1">
      <alignment wrapText="1"/>
    </xf>
    <xf numFmtId="181" fontId="11" fillId="0" borderId="0" xfId="0" applyNumberFormat="1" applyFont="1"/>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181" fontId="8" fillId="4" borderId="13" xfId="0" applyNumberFormat="1"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0" xfId="0" applyFont="1" applyAlignment="1">
      <alignment vertical="center" wrapText="1"/>
    </xf>
    <xf numFmtId="176" fontId="11" fillId="0" borderId="3" xfId="0" applyNumberFormat="1" applyFont="1" applyFill="1" applyBorder="1" applyAlignment="1">
      <alignment horizontal="right" vertical="center"/>
    </xf>
    <xf numFmtId="182" fontId="11" fillId="0" borderId="3" xfId="0" applyNumberFormat="1" applyFont="1" applyFill="1" applyBorder="1" applyAlignment="1">
      <alignment vertical="center"/>
    </xf>
    <xf numFmtId="5" fontId="11" fillId="0" borderId="9" xfId="0" applyNumberFormat="1" applyFont="1" applyFill="1" applyBorder="1" applyAlignment="1">
      <alignment vertical="center"/>
    </xf>
    <xf numFmtId="176" fontId="11" fillId="0" borderId="0" xfId="0" applyNumberFormat="1" applyFont="1" applyFill="1" applyBorder="1" applyAlignment="1">
      <alignment horizontal="center" vertical="center"/>
    </xf>
    <xf numFmtId="182" fontId="11" fillId="0" borderId="0" xfId="0" applyNumberFormat="1" applyFont="1" applyFill="1" applyAlignment="1">
      <alignment horizontal="center" vertical="center"/>
    </xf>
    <xf numFmtId="176" fontId="11" fillId="0" borderId="17" xfId="0" applyNumberFormat="1" applyFont="1" applyFill="1" applyBorder="1" applyAlignment="1">
      <alignment horizontal="center" vertical="center"/>
    </xf>
    <xf numFmtId="176" fontId="11" fillId="0" borderId="7" xfId="0" applyNumberFormat="1" applyFont="1" applyFill="1" applyBorder="1" applyAlignment="1">
      <alignment horizontal="right" vertical="center"/>
    </xf>
    <xf numFmtId="182" fontId="11" fillId="0" borderId="7" xfId="0" applyNumberFormat="1" applyFont="1" applyFill="1" applyBorder="1" applyAlignment="1">
      <alignment vertical="center"/>
    </xf>
    <xf numFmtId="5" fontId="11" fillId="0" borderId="10" xfId="0" applyNumberFormat="1" applyFont="1" applyFill="1" applyBorder="1" applyAlignment="1">
      <alignment vertical="center"/>
    </xf>
    <xf numFmtId="181" fontId="11" fillId="0" borderId="3" xfId="0" applyNumberFormat="1" applyFont="1" applyFill="1" applyBorder="1" applyAlignment="1">
      <alignment horizontal="right" vertical="center"/>
    </xf>
    <xf numFmtId="181" fontId="11" fillId="0" borderId="0" xfId="0" applyNumberFormat="1" applyFont="1" applyFill="1" applyBorder="1" applyAlignment="1">
      <alignment horizontal="center" vertical="center"/>
    </xf>
    <xf numFmtId="181" fontId="11" fillId="0" borderId="7" xfId="0" applyNumberFormat="1" applyFont="1" applyFill="1" applyBorder="1" applyAlignment="1">
      <alignment horizontal="right" vertical="center"/>
    </xf>
    <xf numFmtId="181" fontId="11" fillId="0" borderId="0" xfId="0" applyNumberFormat="1" applyFont="1" applyFill="1" applyBorder="1" applyAlignment="1">
      <alignment horizontal="right" vertical="center"/>
    </xf>
    <xf numFmtId="5" fontId="40" fillId="0" borderId="9" xfId="0" applyNumberFormat="1" applyFont="1" applyFill="1" applyBorder="1" applyAlignment="1">
      <alignment vertical="center"/>
    </xf>
    <xf numFmtId="176" fontId="40" fillId="0" borderId="17" xfId="0" applyNumberFormat="1" applyFont="1" applyFill="1" applyBorder="1" applyAlignment="1">
      <alignment horizontal="center" vertical="center"/>
    </xf>
    <xf numFmtId="5" fontId="40" fillId="0" borderId="10" xfId="0" applyNumberFormat="1" applyFont="1" applyFill="1" applyBorder="1" applyAlignment="1">
      <alignment vertical="center"/>
    </xf>
    <xf numFmtId="0" fontId="11" fillId="0" borderId="3" xfId="0" applyFont="1" applyFill="1" applyBorder="1" applyAlignment="1">
      <alignment vertical="center"/>
    </xf>
    <xf numFmtId="181" fontId="11" fillId="0" borderId="3" xfId="0" applyNumberFormat="1" applyFont="1" applyFill="1" applyBorder="1" applyAlignment="1">
      <alignment horizontal="center" vertical="center"/>
    </xf>
    <xf numFmtId="0" fontId="11" fillId="0" borderId="7" xfId="0" applyFont="1" applyFill="1" applyBorder="1" applyAlignment="1">
      <alignment vertical="center"/>
    </xf>
    <xf numFmtId="5" fontId="11" fillId="0" borderId="17" xfId="0" applyNumberFormat="1" applyFont="1" applyFill="1" applyBorder="1" applyAlignment="1">
      <alignment vertical="center"/>
    </xf>
    <xf numFmtId="181" fontId="11" fillId="0" borderId="7" xfId="0" applyNumberFormat="1" applyFont="1" applyFill="1" applyBorder="1" applyAlignment="1">
      <alignment horizontal="center" vertical="center"/>
    </xf>
    <xf numFmtId="0" fontId="11" fillId="0" borderId="3" xfId="0" applyFont="1" applyBorder="1" applyAlignment="1">
      <alignment vertical="center"/>
    </xf>
    <xf numFmtId="5" fontId="11" fillId="0" borderId="17" xfId="0" applyNumberFormat="1" applyFont="1" applyBorder="1" applyAlignment="1">
      <alignment vertical="center"/>
    </xf>
    <xf numFmtId="176" fontId="11" fillId="0" borderId="0" xfId="0" applyNumberFormat="1" applyFont="1" applyBorder="1" applyAlignment="1">
      <alignment horizontal="center" vertical="center"/>
    </xf>
    <xf numFmtId="176" fontId="11" fillId="0" borderId="17" xfId="0" applyNumberFormat="1" applyFont="1" applyBorder="1" applyAlignment="1">
      <alignment horizontal="center" vertical="center"/>
    </xf>
    <xf numFmtId="0" fontId="11" fillId="0" borderId="7" xfId="0" applyFont="1" applyBorder="1" applyAlignment="1">
      <alignment vertical="center"/>
    </xf>
    <xf numFmtId="0" fontId="8" fillId="0" borderId="15" xfId="0" applyFont="1" applyBorder="1" applyAlignment="1">
      <alignment horizontal="left" vertical="center" wrapText="1"/>
    </xf>
    <xf numFmtId="0" fontId="11" fillId="0" borderId="2" xfId="0" applyFont="1" applyBorder="1" applyAlignment="1">
      <alignment vertical="center" wrapText="1"/>
    </xf>
    <xf numFmtId="5" fontId="11" fillId="0" borderId="15" xfId="0" applyNumberFormat="1" applyFont="1" applyBorder="1" applyAlignment="1">
      <alignment vertical="center"/>
    </xf>
    <xf numFmtId="0" fontId="11" fillId="0" borderId="15" xfId="0" applyFont="1" applyBorder="1" applyAlignment="1">
      <alignment horizontal="center" vertical="center"/>
    </xf>
    <xf numFmtId="0" fontId="11" fillId="0" borderId="11" xfId="0" applyFont="1" applyBorder="1" applyAlignment="1">
      <alignment vertical="center" wrapText="1"/>
    </xf>
    <xf numFmtId="0" fontId="11" fillId="0" borderId="13" xfId="0" applyFont="1" applyBorder="1" applyAlignment="1">
      <alignment vertical="center"/>
    </xf>
    <xf numFmtId="5" fontId="11" fillId="0" borderId="1" xfId="0" applyNumberFormat="1" applyFont="1" applyBorder="1" applyAlignment="1">
      <alignment vertical="center"/>
    </xf>
    <xf numFmtId="0" fontId="11" fillId="0" borderId="0" xfId="0" applyFont="1" applyAlignment="1">
      <alignment vertical="center" wrapText="1"/>
    </xf>
    <xf numFmtId="181" fontId="11" fillId="0" borderId="0" xfId="0" applyNumberFormat="1" applyFont="1" applyAlignment="1">
      <alignment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42" fillId="9" borderId="1" xfId="0" applyFont="1" applyFill="1" applyBorder="1" applyAlignment="1">
      <alignment horizontal="center"/>
    </xf>
    <xf numFmtId="0" fontId="11" fillId="19" borderId="0" xfId="0" applyFont="1" applyFill="1"/>
    <xf numFmtId="0" fontId="43" fillId="0" borderId="0" xfId="0" applyFont="1" applyFill="1" applyBorder="1" applyAlignment="1">
      <alignment horizontal="center" vertical="center"/>
    </xf>
    <xf numFmtId="0" fontId="44" fillId="0" borderId="0" xfId="0" applyFont="1" applyAlignment="1">
      <alignment vertical="center"/>
    </xf>
    <xf numFmtId="0" fontId="7" fillId="10" borderId="1" xfId="0" applyFont="1" applyFill="1" applyBorder="1" applyAlignment="1">
      <alignment horizontal="center" vertical="center" wrapText="1"/>
    </xf>
    <xf numFmtId="0" fontId="38" fillId="10" borderId="1" xfId="0" applyFont="1" applyFill="1" applyBorder="1" applyAlignment="1">
      <alignment horizontal="center" vertical="center"/>
    </xf>
    <xf numFmtId="0" fontId="11" fillId="19" borderId="0" xfId="0" applyFont="1" applyFill="1" applyAlignment="1">
      <alignment vertical="center"/>
    </xf>
    <xf numFmtId="0" fontId="42" fillId="10" borderId="1" xfId="0" applyFont="1" applyFill="1" applyBorder="1" applyAlignment="1">
      <alignment horizontal="center" vertical="center"/>
    </xf>
    <xf numFmtId="0" fontId="42" fillId="0" borderId="0" xfId="0" applyFont="1" applyFill="1" applyBorder="1" applyAlignment="1">
      <alignment horizontal="center" vertical="center"/>
    </xf>
    <xf numFmtId="0" fontId="42" fillId="19" borderId="0" xfId="0" applyFont="1" applyFill="1" applyBorder="1" applyAlignment="1">
      <alignment horizontal="center" vertical="center"/>
    </xf>
    <xf numFmtId="0" fontId="7" fillId="9" borderId="9"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39" xfId="0" applyFont="1" applyFill="1" applyBorder="1" applyAlignment="1">
      <alignment horizontal="center" vertical="center"/>
    </xf>
    <xf numFmtId="0" fontId="7" fillId="9" borderId="31" xfId="0" applyFont="1" applyFill="1" applyBorder="1" applyAlignment="1">
      <alignment horizontal="center" vertical="center"/>
    </xf>
    <xf numFmtId="0" fontId="7" fillId="0" borderId="0" xfId="0" applyFont="1" applyAlignment="1">
      <alignment horizontal="center" vertical="center"/>
    </xf>
    <xf numFmtId="0" fontId="7" fillId="10" borderId="2" xfId="0" applyFont="1" applyFill="1" applyBorder="1" applyAlignment="1">
      <alignment horizontal="center" vertical="center"/>
    </xf>
    <xf numFmtId="0" fontId="7" fillId="10" borderId="39" xfId="0" applyFont="1" applyFill="1" applyBorder="1" applyAlignment="1">
      <alignment horizontal="center" vertical="center"/>
    </xf>
    <xf numFmtId="0" fontId="7" fillId="19" borderId="0" xfId="0" applyFont="1" applyFill="1" applyAlignment="1">
      <alignment horizontal="center" vertical="center"/>
    </xf>
    <xf numFmtId="0" fontId="7" fillId="19" borderId="2" xfId="0" applyFont="1" applyFill="1" applyBorder="1" applyAlignment="1">
      <alignment horizontal="center" vertical="center"/>
    </xf>
    <xf numFmtId="0" fontId="7" fillId="19" borderId="39" xfId="0" applyFont="1" applyFill="1" applyBorder="1" applyAlignment="1">
      <alignment horizontal="center" vertical="center"/>
    </xf>
    <xf numFmtId="0" fontId="7" fillId="19" borderId="31" xfId="0" applyFont="1" applyFill="1" applyBorder="1" applyAlignment="1">
      <alignment horizontal="center" vertical="center"/>
    </xf>
    <xf numFmtId="0" fontId="7" fillId="9" borderId="20" xfId="0" applyFont="1" applyFill="1" applyBorder="1" applyAlignment="1">
      <alignment horizontal="center" vertical="center"/>
    </xf>
    <xf numFmtId="0" fontId="7" fillId="9" borderId="27" xfId="0" applyFont="1" applyFill="1" applyBorder="1" applyAlignment="1">
      <alignment horizontal="center" vertical="center"/>
    </xf>
    <xf numFmtId="0" fontId="7" fillId="9" borderId="40" xfId="0" applyFont="1" applyFill="1" applyBorder="1" applyAlignment="1">
      <alignment horizontal="center" vertical="center"/>
    </xf>
    <xf numFmtId="0" fontId="7" fillId="10" borderId="27" xfId="0" applyFont="1" applyFill="1" applyBorder="1" applyAlignment="1">
      <alignment horizontal="center" vertical="center"/>
    </xf>
    <xf numFmtId="0" fontId="7" fillId="10" borderId="40" xfId="0" applyFont="1" applyFill="1" applyBorder="1" applyAlignment="1">
      <alignment horizontal="center" vertical="center"/>
    </xf>
    <xf numFmtId="0" fontId="7" fillId="19" borderId="27" xfId="0" applyFont="1" applyFill="1" applyBorder="1" applyAlignment="1">
      <alignment horizontal="center" vertical="center"/>
    </xf>
    <xf numFmtId="0" fontId="7" fillId="19" borderId="40" xfId="0" applyFont="1" applyFill="1" applyBorder="1" applyAlignment="1">
      <alignment horizontal="center" vertical="center"/>
    </xf>
    <xf numFmtId="0" fontId="7" fillId="0" borderId="1" xfId="0" applyFont="1" applyBorder="1" applyAlignment="1">
      <alignment horizontal="center" vertical="center"/>
    </xf>
    <xf numFmtId="184" fontId="11" fillId="0" borderId="1" xfId="0" applyNumberFormat="1" applyFont="1" applyBorder="1" applyAlignment="1">
      <alignment vertical="center"/>
    </xf>
    <xf numFmtId="185" fontId="11" fillId="0" borderId="1" xfId="0" applyNumberFormat="1" applyFont="1" applyBorder="1" applyAlignment="1">
      <alignment vertical="center"/>
    </xf>
    <xf numFmtId="177" fontId="10" fillId="0" borderId="11" xfId="0" applyNumberFormat="1" applyFont="1" applyBorder="1" applyAlignment="1">
      <alignment vertical="center"/>
    </xf>
    <xf numFmtId="177" fontId="10" fillId="0" borderId="37" xfId="0" applyNumberFormat="1" applyFont="1" applyBorder="1" applyAlignment="1">
      <alignment horizontal="right" vertical="center"/>
    </xf>
    <xf numFmtId="177" fontId="10" fillId="0" borderId="37" xfId="0" applyNumberFormat="1" applyFont="1" applyBorder="1" applyAlignment="1">
      <alignment vertical="center"/>
    </xf>
    <xf numFmtId="0" fontId="10" fillId="19" borderId="0" xfId="0" applyFont="1" applyFill="1" applyAlignment="1">
      <alignment vertical="center"/>
    </xf>
    <xf numFmtId="177" fontId="10" fillId="19" borderId="11" xfId="0" applyNumberFormat="1" applyFont="1" applyFill="1" applyBorder="1" applyAlignment="1">
      <alignment vertical="center"/>
    </xf>
    <xf numFmtId="177" fontId="10" fillId="19" borderId="37" xfId="0" applyNumberFormat="1" applyFont="1" applyFill="1" applyBorder="1" applyAlignment="1">
      <alignment horizontal="right" vertical="center"/>
    </xf>
    <xf numFmtId="177" fontId="10" fillId="19" borderId="37" xfId="0" applyNumberFormat="1" applyFont="1" applyFill="1" applyBorder="1" applyAlignment="1">
      <alignment vertical="center"/>
    </xf>
    <xf numFmtId="176" fontId="11" fillId="0" borderId="1" xfId="0" applyNumberFormat="1" applyFont="1" applyBorder="1" applyAlignment="1">
      <alignment vertical="center"/>
    </xf>
    <xf numFmtId="0" fontId="10" fillId="0" borderId="11" xfId="0" applyFont="1" applyBorder="1" applyAlignment="1">
      <alignment vertical="center"/>
    </xf>
    <xf numFmtId="0" fontId="10" fillId="19" borderId="11" xfId="0" applyFont="1" applyFill="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177" fontId="7" fillId="0" borderId="0" xfId="0" applyNumberFormat="1" applyFont="1" applyAlignment="1">
      <alignment horizontal="right" vertical="center"/>
    </xf>
    <xf numFmtId="177" fontId="7" fillId="0" borderId="0" xfId="0" applyNumberFormat="1" applyFont="1" applyAlignment="1">
      <alignment vertical="center"/>
    </xf>
    <xf numFmtId="0" fontId="7" fillId="19" borderId="0" xfId="0" applyFont="1" applyFill="1" applyAlignment="1">
      <alignment vertical="center"/>
    </xf>
    <xf numFmtId="177" fontId="7" fillId="19" borderId="0" xfId="0" applyNumberFormat="1" applyFont="1" applyFill="1" applyAlignment="1">
      <alignment horizontal="right" vertical="center"/>
    </xf>
    <xf numFmtId="177" fontId="7" fillId="19" borderId="0" xfId="0" applyNumberFormat="1" applyFont="1" applyFill="1" applyAlignment="1">
      <alignment vertical="center"/>
    </xf>
    <xf numFmtId="177" fontId="11" fillId="20" borderId="1" xfId="0" applyNumberFormat="1" applyFont="1" applyFill="1" applyBorder="1" applyAlignment="1">
      <alignment vertical="center"/>
    </xf>
    <xf numFmtId="177" fontId="11" fillId="0" borderId="11" xfId="0" applyNumberFormat="1" applyFont="1" applyBorder="1" applyAlignment="1">
      <alignment vertical="center"/>
    </xf>
    <xf numFmtId="177" fontId="10" fillId="13" borderId="11" xfId="0" applyNumberFormat="1" applyFont="1" applyFill="1" applyBorder="1" applyAlignment="1">
      <alignment vertical="center"/>
    </xf>
    <xf numFmtId="177" fontId="10" fillId="13" borderId="37" xfId="0" applyNumberFormat="1" applyFont="1" applyFill="1" applyBorder="1" applyAlignment="1">
      <alignment vertical="center"/>
    </xf>
    <xf numFmtId="0" fontId="7" fillId="0" borderId="0" xfId="0" applyFont="1" applyAlignment="1">
      <alignment vertical="center" wrapText="1"/>
    </xf>
    <xf numFmtId="177" fontId="10" fillId="26" borderId="37" xfId="0" applyNumberFormat="1" applyFont="1" applyFill="1" applyBorder="1" applyAlignment="1">
      <alignment vertical="center"/>
    </xf>
    <xf numFmtId="177" fontId="10" fillId="20" borderId="37" xfId="0" applyNumberFormat="1" applyFont="1" applyFill="1" applyBorder="1" applyAlignment="1">
      <alignment vertical="center"/>
    </xf>
    <xf numFmtId="0" fontId="7" fillId="0" borderId="0" xfId="0" applyFont="1" applyFill="1" applyAlignment="1">
      <alignment horizontal="right" vertical="center"/>
    </xf>
    <xf numFmtId="177" fontId="11" fillId="0" borderId="0" xfId="0" applyNumberFormat="1" applyFont="1" applyFill="1" applyAlignment="1">
      <alignment vertical="center"/>
    </xf>
    <xf numFmtId="0" fontId="33" fillId="19" borderId="0" xfId="0" applyFont="1" applyFill="1" applyAlignment="1">
      <alignment vertical="center"/>
    </xf>
    <xf numFmtId="177" fontId="10" fillId="0" borderId="1" xfId="0" applyNumberFormat="1" applyFont="1" applyBorder="1" applyAlignment="1">
      <alignment vertical="center"/>
    </xf>
    <xf numFmtId="0" fontId="10" fillId="0" borderId="1" xfId="0" applyFont="1" applyBorder="1" applyAlignment="1">
      <alignment vertical="center"/>
    </xf>
    <xf numFmtId="0" fontId="10" fillId="19" borderId="1" xfId="0" applyFont="1" applyFill="1" applyBorder="1" applyAlignment="1">
      <alignment vertical="center"/>
    </xf>
    <xf numFmtId="177" fontId="10" fillId="19" borderId="1" xfId="0" applyNumberFormat="1" applyFont="1" applyFill="1" applyBorder="1" applyAlignment="1">
      <alignment vertical="center"/>
    </xf>
    <xf numFmtId="177" fontId="11" fillId="0" borderId="0" xfId="0" applyNumberFormat="1" applyFont="1" applyAlignment="1">
      <alignment horizontal="right" vertical="center"/>
    </xf>
    <xf numFmtId="177" fontId="11" fillId="0" borderId="0" xfId="0" applyNumberFormat="1" applyFont="1" applyAlignment="1">
      <alignment vertical="center"/>
    </xf>
    <xf numFmtId="0" fontId="11" fillId="19" borderId="0" xfId="0" applyFont="1" applyFill="1" applyAlignment="1">
      <alignment horizontal="center" vertical="center"/>
    </xf>
    <xf numFmtId="177" fontId="11" fillId="19" borderId="0" xfId="0" applyNumberFormat="1" applyFont="1" applyFill="1" applyAlignment="1">
      <alignment horizontal="right" vertical="center"/>
    </xf>
    <xf numFmtId="177" fontId="11" fillId="19" borderId="0" xfId="0" applyNumberFormat="1" applyFont="1" applyFill="1" applyAlignment="1">
      <alignment vertical="center"/>
    </xf>
    <xf numFmtId="0" fontId="45" fillId="19" borderId="1" xfId="0" applyFont="1" applyFill="1" applyBorder="1" applyAlignment="1">
      <alignment horizontal="center" vertical="center" shrinkToFit="1"/>
    </xf>
    <xf numFmtId="0" fontId="7" fillId="0" borderId="0" xfId="0" applyFont="1" applyAlignment="1">
      <alignment vertical="center" shrinkToFit="1"/>
    </xf>
    <xf numFmtId="0" fontId="8" fillId="0" borderId="0" xfId="0" applyFont="1" applyAlignment="1">
      <alignment vertical="center" shrinkToFit="1"/>
    </xf>
    <xf numFmtId="14" fontId="8" fillId="0" borderId="0" xfId="0" applyNumberFormat="1" applyFont="1" applyAlignment="1">
      <alignment vertical="center" wrapText="1" shrinkToFit="1"/>
    </xf>
    <xf numFmtId="0" fontId="8" fillId="0" borderId="0" xfId="0" applyFont="1" applyAlignment="1">
      <alignment vertical="center" wrapText="1" shrinkToFit="1"/>
    </xf>
    <xf numFmtId="0" fontId="38" fillId="0" borderId="0" xfId="0" applyFont="1" applyAlignment="1">
      <alignment vertical="center"/>
    </xf>
    <xf numFmtId="0" fontId="7" fillId="0" borderId="0" xfId="0" applyFont="1" applyAlignment="1">
      <alignment horizontal="right" vertical="center" shrinkToFit="1"/>
    </xf>
    <xf numFmtId="0" fontId="8" fillId="0" borderId="0" xfId="0" applyFont="1" applyBorder="1" applyAlignment="1">
      <alignment vertical="center" shrinkToFit="1"/>
    </xf>
    <xf numFmtId="0" fontId="8" fillId="0" borderId="7" xfId="0" applyFont="1" applyBorder="1" applyAlignment="1">
      <alignment vertical="center" shrinkToFit="1"/>
    </xf>
    <xf numFmtId="0" fontId="46" fillId="25" borderId="38" xfId="0" applyFont="1" applyFill="1" applyBorder="1" applyAlignment="1">
      <alignment horizontal="center" vertical="center" shrinkToFit="1"/>
    </xf>
    <xf numFmtId="0" fontId="46" fillId="25" borderId="30" xfId="0" applyFont="1" applyFill="1" applyBorder="1" applyAlignment="1">
      <alignment horizontal="center" vertical="center" shrinkToFit="1"/>
    </xf>
    <xf numFmtId="0" fontId="7" fillId="0" borderId="1" xfId="0" applyFont="1" applyFill="1" applyBorder="1" applyAlignment="1">
      <alignment vertical="center"/>
    </xf>
    <xf numFmtId="0" fontId="7" fillId="0" borderId="1" xfId="0" applyFont="1" applyFill="1" applyBorder="1" applyAlignment="1">
      <alignment vertical="center" shrinkToFit="1"/>
    </xf>
    <xf numFmtId="0" fontId="8" fillId="0" borderId="11" xfId="0" applyFont="1" applyBorder="1" applyAlignment="1">
      <alignment vertical="center" wrapText="1" shrinkToFit="1"/>
    </xf>
    <xf numFmtId="0" fontId="8" fillId="0" borderId="5" xfId="0" applyFont="1" applyBorder="1" applyAlignment="1">
      <alignment vertical="center" shrinkToFit="1"/>
    </xf>
    <xf numFmtId="179" fontId="10" fillId="0" borderId="1" xfId="0" applyNumberFormat="1" applyFont="1" applyBorder="1" applyAlignment="1">
      <alignment vertical="center" shrinkToFit="1"/>
    </xf>
    <xf numFmtId="0" fontId="7" fillId="0" borderId="9" xfId="0" applyFont="1" applyFill="1" applyBorder="1" applyAlignment="1">
      <alignment vertical="center"/>
    </xf>
    <xf numFmtId="0" fontId="8" fillId="0" borderId="11" xfId="0" applyFont="1" applyBorder="1" applyAlignment="1">
      <alignment vertical="center" wrapText="1"/>
    </xf>
    <xf numFmtId="0" fontId="7" fillId="0" borderId="11" xfId="0" applyFont="1" applyFill="1" applyBorder="1" applyAlignment="1">
      <alignment vertical="center"/>
    </xf>
    <xf numFmtId="0" fontId="7" fillId="0" borderId="12" xfId="0" applyFont="1" applyFill="1" applyBorder="1" applyAlignment="1">
      <alignment horizontal="center" vertical="center" shrinkToFit="1"/>
    </xf>
    <xf numFmtId="0" fontId="8" fillId="0" borderId="12" xfId="0" applyFont="1" applyBorder="1" applyAlignment="1">
      <alignment vertical="center" wrapText="1" shrinkToFit="1"/>
    </xf>
    <xf numFmtId="0" fontId="46" fillId="25" borderId="1" xfId="0" applyFont="1" applyFill="1" applyBorder="1" applyAlignment="1">
      <alignment horizontal="center" vertical="center" shrinkToFit="1"/>
    </xf>
    <xf numFmtId="0" fontId="7" fillId="0" borderId="2" xfId="0" applyFont="1" applyFill="1" applyBorder="1" applyAlignment="1">
      <alignment vertical="center"/>
    </xf>
    <xf numFmtId="0" fontId="7" fillId="0" borderId="12" xfId="0" applyFont="1" applyFill="1" applyBorder="1" applyAlignment="1">
      <alignment vertical="center" shrinkToFit="1"/>
    </xf>
    <xf numFmtId="0" fontId="7" fillId="0" borderId="13" xfId="0" applyFont="1" applyFill="1" applyBorder="1" applyAlignment="1">
      <alignment horizontal="center" vertical="center" shrinkToFit="1"/>
    </xf>
    <xf numFmtId="0" fontId="8" fillId="0" borderId="0" xfId="0" applyFont="1" applyBorder="1" applyAlignment="1">
      <alignment vertical="center" wrapText="1" shrinkToFit="1"/>
    </xf>
    <xf numFmtId="0" fontId="7" fillId="0" borderId="13" xfId="0" applyFont="1" applyBorder="1" applyAlignment="1">
      <alignment horizontal="center" vertical="center"/>
    </xf>
    <xf numFmtId="0" fontId="7" fillId="0" borderId="13" xfId="0" applyFont="1" applyBorder="1" applyAlignment="1">
      <alignment horizontal="center" vertical="center" shrinkToFit="1"/>
    </xf>
    <xf numFmtId="179" fontId="8" fillId="0" borderId="0" xfId="0" applyNumberFormat="1" applyFont="1" applyAlignment="1">
      <alignment vertical="center" shrinkToFit="1"/>
    </xf>
    <xf numFmtId="0" fontId="7" fillId="16" borderId="2" xfId="0" applyFont="1" applyFill="1" applyBorder="1" applyAlignment="1">
      <alignment vertical="center"/>
    </xf>
    <xf numFmtId="0" fontId="7" fillId="16" borderId="12" xfId="0" applyFont="1" applyFill="1" applyBorder="1" applyAlignment="1">
      <alignment vertical="center" shrinkToFit="1"/>
    </xf>
    <xf numFmtId="0" fontId="8" fillId="19" borderId="11" xfId="0" applyFont="1" applyFill="1" applyBorder="1" applyAlignment="1">
      <alignment horizontal="left" vertical="center" wrapText="1" shrinkToFit="1"/>
    </xf>
    <xf numFmtId="0" fontId="8" fillId="19" borderId="12" xfId="0" applyFont="1" applyFill="1" applyBorder="1" applyAlignment="1">
      <alignment horizontal="left" vertical="center" wrapText="1" shrinkToFit="1"/>
    </xf>
    <xf numFmtId="0" fontId="8" fillId="0" borderId="17" xfId="0" applyFont="1" applyBorder="1" applyAlignment="1">
      <alignment vertical="center" shrinkToFit="1"/>
    </xf>
    <xf numFmtId="179" fontId="10" fillId="19" borderId="1" xfId="0" applyNumberFormat="1" applyFont="1" applyFill="1" applyBorder="1" applyAlignment="1">
      <alignment vertical="center" shrinkToFit="1"/>
    </xf>
    <xf numFmtId="0" fontId="7" fillId="16" borderId="17" xfId="0" applyFont="1" applyFill="1" applyBorder="1" applyAlignment="1">
      <alignment vertical="center"/>
    </xf>
    <xf numFmtId="0" fontId="7" fillId="17" borderId="9" xfId="0" applyFont="1" applyFill="1" applyBorder="1" applyAlignment="1">
      <alignment vertical="center" shrinkToFit="1"/>
    </xf>
    <xf numFmtId="0" fontId="8" fillId="21" borderId="11" xfId="0" applyFont="1" applyFill="1" applyBorder="1" applyAlignment="1">
      <alignment horizontal="left" vertical="center" wrapText="1" shrinkToFit="1"/>
    </xf>
    <xf numFmtId="179" fontId="10" fillId="21" borderId="1" xfId="0" applyNumberFormat="1" applyFont="1" applyFill="1" applyBorder="1" applyAlignment="1">
      <alignment vertical="center" shrinkToFit="1"/>
    </xf>
    <xf numFmtId="0" fontId="7" fillId="17" borderId="21" xfId="0" applyFont="1" applyFill="1" applyBorder="1" applyAlignment="1">
      <alignment vertical="center" shrinkToFit="1"/>
    </xf>
    <xf numFmtId="9" fontId="8" fillId="0" borderId="17" xfId="0" applyNumberFormat="1" applyFont="1" applyBorder="1" applyAlignment="1">
      <alignment vertical="center" shrinkToFit="1"/>
    </xf>
    <xf numFmtId="0" fontId="7" fillId="16" borderId="10" xfId="0" applyFont="1" applyFill="1" applyBorder="1" applyAlignment="1">
      <alignment vertical="center"/>
    </xf>
    <xf numFmtId="0" fontId="7" fillId="17" borderId="20" xfId="0" applyFont="1" applyFill="1" applyBorder="1" applyAlignment="1">
      <alignment vertical="center" shrinkToFit="1"/>
    </xf>
    <xf numFmtId="0" fontId="7" fillId="0" borderId="0" xfId="0" applyFont="1" applyFill="1" applyBorder="1" applyAlignment="1">
      <alignment vertical="center"/>
    </xf>
    <xf numFmtId="0" fontId="7" fillId="0" borderId="0" xfId="0" applyFont="1" applyFill="1" applyBorder="1" applyAlignment="1">
      <alignment vertical="center" shrinkToFit="1"/>
    </xf>
    <xf numFmtId="0" fontId="8" fillId="0" borderId="0" xfId="0" applyFont="1" applyBorder="1" applyAlignment="1">
      <alignment horizontal="left" vertical="center" wrapText="1" shrinkToFit="1"/>
    </xf>
    <xf numFmtId="9" fontId="8" fillId="0" borderId="0" xfId="0" applyNumberFormat="1" applyFont="1" applyBorder="1" applyAlignment="1">
      <alignment vertical="center" shrinkToFit="1"/>
    </xf>
    <xf numFmtId="179" fontId="8" fillId="0" borderId="0" xfId="0" applyNumberFormat="1" applyFont="1" applyFill="1" applyBorder="1" applyAlignment="1">
      <alignment vertical="center" shrinkToFit="1"/>
    </xf>
    <xf numFmtId="177" fontId="7" fillId="0" borderId="0" xfId="0" applyNumberFormat="1" applyFont="1" applyAlignment="1">
      <alignment vertical="center" shrinkToFit="1"/>
    </xf>
    <xf numFmtId="0" fontId="9" fillId="25" borderId="30" xfId="0" applyFont="1" applyFill="1" applyBorder="1" applyAlignment="1">
      <alignment horizontal="center" vertical="center" shrinkToFit="1"/>
    </xf>
    <xf numFmtId="0" fontId="9" fillId="25" borderId="1" xfId="0" applyFont="1" applyFill="1" applyBorder="1" applyAlignment="1">
      <alignment horizontal="center" vertical="center" shrinkToFit="1"/>
    </xf>
    <xf numFmtId="0" fontId="7" fillId="0" borderId="11" xfId="0" applyFont="1" applyBorder="1" applyAlignment="1">
      <alignment vertical="center"/>
    </xf>
    <xf numFmtId="0" fontId="8" fillId="0" borderId="37" xfId="0" applyFont="1" applyBorder="1" applyAlignment="1">
      <alignment vertical="center" wrapText="1" shrinkToFit="1"/>
    </xf>
    <xf numFmtId="0" fontId="7" fillId="0" borderId="2" xfId="0" applyFont="1" applyFill="1" applyBorder="1" applyAlignment="1">
      <alignment horizontal="left" vertical="center"/>
    </xf>
    <xf numFmtId="0" fontId="7" fillId="0" borderId="3" xfId="0" applyFont="1" applyFill="1" applyBorder="1" applyAlignment="1">
      <alignment vertical="center" shrinkToFit="1"/>
    </xf>
    <xf numFmtId="0" fontId="7" fillId="4" borderId="22" xfId="0" applyFont="1" applyFill="1" applyBorder="1" applyAlignment="1">
      <alignment vertical="center"/>
    </xf>
    <xf numFmtId="0" fontId="7" fillId="4" borderId="23" xfId="0" applyFont="1" applyFill="1" applyBorder="1" applyAlignment="1">
      <alignment horizontal="center" vertical="center" shrinkToFit="1"/>
    </xf>
    <xf numFmtId="0" fontId="8" fillId="0" borderId="11" xfId="0" applyFont="1" applyBorder="1" applyAlignment="1">
      <alignment vertical="center"/>
    </xf>
    <xf numFmtId="0" fontId="48" fillId="0" borderId="5" xfId="0" applyFont="1" applyBorder="1" applyAlignment="1">
      <alignment horizontal="right" vertical="center"/>
    </xf>
    <xf numFmtId="0" fontId="7" fillId="0" borderId="4" xfId="0" applyFont="1" applyFill="1" applyBorder="1" applyAlignment="1">
      <alignment horizontal="center" vertical="center" shrinkToFit="1"/>
    </xf>
    <xf numFmtId="0" fontId="7" fillId="0" borderId="2" xfId="0" applyFont="1" applyBorder="1" applyAlignment="1">
      <alignment vertical="center"/>
    </xf>
    <xf numFmtId="0" fontId="8" fillId="0" borderId="41" xfId="0" applyFont="1" applyBorder="1" applyAlignment="1">
      <alignment vertical="center" wrapText="1" shrinkToFit="1"/>
    </xf>
    <xf numFmtId="179" fontId="10" fillId="0" borderId="9" xfId="0" applyNumberFormat="1" applyFont="1" applyBorder="1" applyAlignment="1">
      <alignment vertical="center" shrinkToFit="1"/>
    </xf>
    <xf numFmtId="179" fontId="10" fillId="0" borderId="9" xfId="0" applyNumberFormat="1" applyFont="1" applyBorder="1" applyAlignment="1">
      <alignment horizontal="right" vertical="center"/>
    </xf>
    <xf numFmtId="0" fontId="7" fillId="0" borderId="5"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5" xfId="0" applyFont="1" applyBorder="1" applyAlignment="1">
      <alignment vertical="center"/>
    </xf>
    <xf numFmtId="0" fontId="8" fillId="0" borderId="43" xfId="0" applyFont="1" applyBorder="1" applyAlignment="1">
      <alignment vertical="center" wrapText="1" shrinkToFit="1"/>
    </xf>
    <xf numFmtId="179" fontId="10" fillId="0" borderId="14" xfId="0" applyNumberFormat="1" applyFont="1" applyBorder="1" applyAlignment="1">
      <alignment vertical="center" shrinkToFit="1"/>
    </xf>
    <xf numFmtId="179" fontId="10" fillId="0" borderId="14" xfId="0" applyNumberFormat="1" applyFont="1" applyBorder="1" applyAlignment="1">
      <alignment horizontal="right" vertical="center"/>
    </xf>
    <xf numFmtId="0" fontId="7" fillId="0" borderId="6" xfId="0" applyFont="1" applyBorder="1" applyAlignment="1">
      <alignment vertical="center"/>
    </xf>
    <xf numFmtId="0" fontId="8" fillId="0" borderId="42" xfId="0" applyFont="1" applyBorder="1" applyAlignment="1">
      <alignment vertical="center" wrapText="1" shrinkToFit="1"/>
    </xf>
    <xf numFmtId="179" fontId="10" fillId="0" borderId="10" xfId="0" applyNumberFormat="1" applyFont="1" applyBorder="1" applyAlignment="1">
      <alignment vertical="center" shrinkToFit="1"/>
    </xf>
    <xf numFmtId="179" fontId="10" fillId="0" borderId="0" xfId="0" applyNumberFormat="1" applyFont="1" applyAlignment="1">
      <alignment vertical="center" shrinkToFit="1"/>
    </xf>
    <xf numFmtId="179" fontId="9" fillId="25" borderId="1" xfId="0" applyNumberFormat="1" applyFont="1" applyFill="1" applyBorder="1" applyAlignment="1">
      <alignment horizontal="center" vertical="center" shrinkToFit="1"/>
    </xf>
    <xf numFmtId="179" fontId="47" fillId="0" borderId="0" xfId="0" applyNumberFormat="1" applyFont="1" applyAlignment="1">
      <alignment vertical="center" shrinkToFit="1"/>
    </xf>
    <xf numFmtId="0" fontId="48" fillId="0" borderId="11" xfId="0" applyFont="1" applyBorder="1" applyAlignment="1">
      <alignment vertical="center" wrapText="1" shrinkToFit="1"/>
    </xf>
    <xf numFmtId="0" fontId="7" fillId="0" borderId="32" xfId="0" applyFont="1" applyFill="1" applyBorder="1" applyAlignment="1">
      <alignment vertical="center"/>
    </xf>
    <xf numFmtId="0" fontId="7" fillId="0" borderId="32" xfId="0" applyFont="1" applyFill="1" applyBorder="1" applyAlignment="1">
      <alignment horizontal="center" vertical="center" shrinkToFit="1"/>
    </xf>
    <xf numFmtId="179" fontId="10" fillId="0" borderId="13" xfId="0" applyNumberFormat="1" applyFont="1" applyBorder="1" applyAlignment="1">
      <alignment vertical="center" shrinkToFit="1"/>
    </xf>
    <xf numFmtId="179" fontId="10" fillId="4" borderId="1" xfId="0" applyNumberFormat="1" applyFont="1" applyFill="1" applyBorder="1" applyAlignment="1">
      <alignment vertical="center" shrinkToFit="1"/>
    </xf>
    <xf numFmtId="179" fontId="49" fillId="4" borderId="1" xfId="0" applyNumberFormat="1" applyFont="1" applyFill="1" applyBorder="1" applyAlignment="1">
      <alignment vertical="center" shrinkToFit="1"/>
    </xf>
    <xf numFmtId="0" fontId="11" fillId="0" borderId="0" xfId="0" applyFont="1" applyAlignment="1">
      <alignment horizontal="right" vertical="center" shrinkToFit="1"/>
    </xf>
    <xf numFmtId="179" fontId="10" fillId="0" borderId="37" xfId="0" applyNumberFormat="1" applyFont="1" applyBorder="1" applyAlignment="1">
      <alignment vertical="center" wrapText="1" shrinkToFit="1"/>
    </xf>
    <xf numFmtId="0" fontId="10" fillId="0" borderId="12" xfId="0" applyFont="1" applyBorder="1" applyAlignment="1">
      <alignment vertical="center" wrapText="1" shrinkToFit="1"/>
    </xf>
    <xf numFmtId="10" fontId="10" fillId="0" borderId="37" xfId="0" applyNumberFormat="1" applyFont="1" applyBorder="1" applyAlignment="1">
      <alignment vertical="center" wrapText="1"/>
    </xf>
    <xf numFmtId="10" fontId="10" fillId="0" borderId="37" xfId="0" applyNumberFormat="1" applyFont="1" applyBorder="1" applyAlignment="1">
      <alignment vertical="center" wrapText="1" shrinkToFit="1"/>
    </xf>
    <xf numFmtId="177" fontId="10" fillId="21" borderId="37" xfId="0" applyNumberFormat="1" applyFont="1" applyFill="1" applyBorder="1" applyAlignment="1">
      <alignment horizontal="right" vertical="center" wrapText="1" shrinkToFit="1"/>
    </xf>
    <xf numFmtId="9" fontId="10" fillId="21" borderId="1" xfId="0" applyNumberFormat="1" applyFont="1" applyFill="1" applyBorder="1" applyAlignment="1">
      <alignment vertical="center" shrinkToFit="1"/>
    </xf>
    <xf numFmtId="9" fontId="10" fillId="0" borderId="0" xfId="0" applyNumberFormat="1" applyFont="1" applyBorder="1" applyAlignment="1">
      <alignment horizontal="right" vertical="center" wrapText="1" shrinkToFit="1"/>
    </xf>
    <xf numFmtId="179" fontId="10" fillId="0" borderId="37" xfId="0" applyNumberFormat="1" applyFont="1" applyBorder="1" applyAlignment="1">
      <alignment horizontal="right" vertical="center" wrapText="1" shrinkToFit="1"/>
    </xf>
    <xf numFmtId="0" fontId="10" fillId="0" borderId="0" xfId="0" applyFont="1" applyAlignment="1">
      <alignment vertical="center" wrapText="1" shrinkToFit="1"/>
    </xf>
    <xf numFmtId="0" fontId="10" fillId="0" borderId="0" xfId="0" applyFont="1" applyAlignment="1">
      <alignment vertical="center" shrinkToFit="1"/>
    </xf>
    <xf numFmtId="179" fontId="10" fillId="0" borderId="13" xfId="0" applyNumberFormat="1" applyFont="1" applyFill="1" applyBorder="1" applyAlignment="1">
      <alignment vertical="center" shrinkToFit="1"/>
    </xf>
    <xf numFmtId="14" fontId="11" fillId="0" borderId="0" xfId="0" applyNumberFormat="1" applyFont="1" applyAlignment="1">
      <alignment horizontal="center"/>
    </xf>
    <xf numFmtId="0" fontId="11" fillId="0" borderId="0" xfId="0" applyFont="1" applyAlignment="1">
      <alignment vertical="top" wrapText="1"/>
    </xf>
    <xf numFmtId="0" fontId="7" fillId="0" borderId="0" xfId="0" applyFont="1" applyAlignment="1">
      <alignment horizontal="center"/>
    </xf>
    <xf numFmtId="0" fontId="11" fillId="21" borderId="1" xfId="0" applyFont="1" applyFill="1" applyBorder="1" applyAlignment="1">
      <alignment horizontal="center" vertical="center"/>
    </xf>
    <xf numFmtId="0" fontId="7" fillId="15" borderId="54" xfId="0" applyFont="1" applyFill="1" applyBorder="1" applyAlignment="1">
      <alignment shrinkToFit="1"/>
    </xf>
    <xf numFmtId="178" fontId="7" fillId="15" borderId="21" xfId="0" applyNumberFormat="1" applyFont="1" applyFill="1" applyBorder="1" applyAlignment="1">
      <alignment shrinkToFit="1"/>
    </xf>
    <xf numFmtId="5" fontId="7" fillId="10" borderId="39" xfId="0" applyNumberFormat="1" applyFont="1" applyFill="1" applyBorder="1" applyAlignment="1">
      <alignment horizontal="left" vertical="center"/>
    </xf>
    <xf numFmtId="0" fontId="7" fillId="10" borderId="31" xfId="0" applyFont="1" applyFill="1" applyBorder="1" applyAlignment="1">
      <alignment horizontal="right" vertical="center"/>
    </xf>
    <xf numFmtId="0" fontId="7" fillId="15" borderId="6" xfId="0" applyFont="1" applyFill="1" applyBorder="1" applyAlignment="1">
      <alignment shrinkToFit="1"/>
    </xf>
    <xf numFmtId="178" fontId="7" fillId="15" borderId="10" xfId="0" applyNumberFormat="1" applyFont="1" applyFill="1" applyBorder="1" applyAlignment="1">
      <alignment shrinkToFit="1"/>
    </xf>
    <xf numFmtId="0" fontId="7" fillId="13" borderId="0" xfId="0" applyFont="1" applyFill="1" applyBorder="1" applyAlignment="1"/>
    <xf numFmtId="0" fontId="7" fillId="15" borderId="21" xfId="0" applyFont="1" applyFill="1" applyBorder="1" applyAlignment="1">
      <alignment shrinkToFit="1"/>
    </xf>
    <xf numFmtId="0" fontId="4" fillId="0" borderId="11" xfId="0" applyFont="1" applyBorder="1" applyAlignment="1">
      <alignment horizontal="right" vertical="center"/>
    </xf>
    <xf numFmtId="0" fontId="6" fillId="0" borderId="12" xfId="0" applyFont="1" applyBorder="1" applyAlignment="1">
      <alignment horizontal="left" vertical="center"/>
    </xf>
    <xf numFmtId="9" fontId="4" fillId="0" borderId="55" xfId="0" applyNumberFormat="1" applyFont="1" applyBorder="1" applyAlignment="1">
      <alignment horizontal="left" vertical="center" wrapText="1" shrinkToFit="1"/>
    </xf>
    <xf numFmtId="179" fontId="4" fillId="0" borderId="55" xfId="0" applyNumberFormat="1" applyFont="1" applyBorder="1" applyAlignment="1">
      <alignment vertical="center" wrapText="1" shrinkToFit="1"/>
    </xf>
    <xf numFmtId="179" fontId="6" fillId="0" borderId="55" xfId="0" applyNumberFormat="1" applyFont="1" applyFill="1" applyBorder="1" applyAlignment="1">
      <alignment vertical="center" shrinkToFit="1"/>
    </xf>
    <xf numFmtId="10" fontId="4" fillId="0" borderId="55" xfId="0" applyNumberFormat="1" applyFont="1" applyBorder="1" applyAlignment="1">
      <alignment vertical="center" wrapText="1"/>
    </xf>
    <xf numFmtId="0" fontId="4" fillId="0" borderId="37" xfId="0" applyFont="1" applyBorder="1" applyAlignment="1">
      <alignment vertical="center" shrinkToFit="1"/>
    </xf>
    <xf numFmtId="177" fontId="4" fillId="0" borderId="55" xfId="0" applyNumberFormat="1" applyFont="1" applyBorder="1" applyAlignment="1">
      <alignment horizontal="right" vertical="center" wrapText="1" shrinkToFit="1"/>
    </xf>
    <xf numFmtId="0" fontId="4" fillId="0" borderId="55" xfId="0" applyFont="1" applyBorder="1" applyAlignment="1">
      <alignment horizontal="left" vertical="center" wrapText="1" shrinkToFit="1"/>
    </xf>
    <xf numFmtId="9" fontId="4" fillId="0" borderId="37" xfId="0" applyNumberFormat="1" applyFont="1" applyBorder="1" applyAlignment="1">
      <alignment vertical="center" shrinkToFit="1"/>
    </xf>
    <xf numFmtId="0" fontId="4" fillId="0" borderId="56" xfId="0" applyFont="1" applyBorder="1" applyAlignment="1">
      <alignment horizontal="left" vertical="center" wrapText="1" shrinkToFit="1"/>
    </xf>
    <xf numFmtId="179" fontId="6" fillId="4" borderId="57" xfId="0" applyNumberFormat="1" applyFont="1" applyFill="1" applyBorder="1" applyAlignment="1">
      <alignment vertical="center" shrinkToFit="1"/>
    </xf>
    <xf numFmtId="0" fontId="4" fillId="0" borderId="12" xfId="0" applyFont="1" applyBorder="1" applyAlignment="1">
      <alignment vertical="center" shrinkToFit="1"/>
    </xf>
    <xf numFmtId="10" fontId="4" fillId="0" borderId="56" xfId="0" applyNumberFormat="1" applyFont="1" applyBorder="1" applyAlignment="1">
      <alignment vertical="center" shrinkToFit="1"/>
    </xf>
    <xf numFmtId="179" fontId="4" fillId="0" borderId="56" xfId="0" applyNumberFormat="1" applyFont="1" applyBorder="1" applyAlignment="1">
      <alignment vertical="center" wrapText="1" shrinkToFit="1"/>
    </xf>
    <xf numFmtId="10" fontId="4" fillId="0" borderId="56" xfId="0" applyNumberFormat="1" applyFont="1" applyBorder="1" applyAlignment="1">
      <alignment vertical="center" wrapText="1" shrinkToFit="1"/>
    </xf>
    <xf numFmtId="179" fontId="17" fillId="0" borderId="56" xfId="0" applyNumberFormat="1" applyFont="1" applyBorder="1" applyAlignment="1">
      <alignment vertical="center" wrapText="1" shrinkToFit="1"/>
    </xf>
    <xf numFmtId="0" fontId="29" fillId="23" borderId="38" xfId="0" applyFont="1" applyFill="1" applyBorder="1" applyAlignment="1">
      <alignment horizontal="center" vertical="center" shrinkToFit="1"/>
    </xf>
    <xf numFmtId="10" fontId="4" fillId="0" borderId="1" xfId="0" applyNumberFormat="1" applyFont="1" applyBorder="1" applyAlignment="1">
      <alignment horizontal="center" vertical="center" shrinkToFit="1"/>
    </xf>
    <xf numFmtId="179" fontId="10" fillId="0" borderId="37" xfId="0" applyNumberFormat="1" applyFont="1" applyBorder="1" applyAlignment="1">
      <alignment vertical="center" wrapText="1"/>
    </xf>
    <xf numFmtId="179" fontId="51" fillId="0" borderId="10" xfId="0" applyNumberFormat="1" applyFont="1" applyBorder="1" applyAlignment="1">
      <alignment vertical="center" shrinkToFit="1"/>
    </xf>
    <xf numFmtId="179" fontId="51" fillId="0" borderId="10" xfId="0" applyNumberFormat="1" applyFont="1" applyBorder="1" applyAlignment="1">
      <alignment horizontal="right" vertical="center"/>
    </xf>
    <xf numFmtId="0" fontId="7" fillId="0" borderId="0" xfId="0" applyFont="1" applyAlignment="1">
      <alignment horizontal="center" vertical="top" shrinkToFit="1"/>
    </xf>
    <xf numFmtId="179" fontId="10" fillId="6" borderId="1" xfId="0" applyNumberFormat="1" applyFont="1" applyFill="1" applyBorder="1" applyAlignment="1">
      <alignment vertical="center" shrinkToFit="1"/>
    </xf>
    <xf numFmtId="179" fontId="10" fillId="6" borderId="10" xfId="0" applyNumberFormat="1" applyFont="1" applyFill="1" applyBorder="1" applyAlignment="1">
      <alignment vertical="center" shrinkToFit="1"/>
    </xf>
    <xf numFmtId="179" fontId="10" fillId="6" borderId="1" xfId="0" applyNumberFormat="1" applyFont="1" applyFill="1" applyBorder="1" applyAlignment="1">
      <alignment horizontal="right" vertical="center" shrinkToFit="1"/>
    </xf>
    <xf numFmtId="179" fontId="10" fillId="6" borderId="9" xfId="0" applyNumberFormat="1" applyFont="1" applyFill="1" applyBorder="1" applyAlignment="1">
      <alignment vertical="center" shrinkToFit="1"/>
    </xf>
    <xf numFmtId="179" fontId="10" fillId="6" borderId="14" xfId="0" applyNumberFormat="1" applyFont="1" applyFill="1" applyBorder="1" applyAlignment="1">
      <alignment vertical="center" shrinkToFit="1"/>
    </xf>
    <xf numFmtId="179" fontId="10" fillId="6" borderId="9" xfId="0" applyNumberFormat="1" applyFont="1" applyFill="1" applyBorder="1" applyAlignment="1">
      <alignment horizontal="right" vertical="center" shrinkToFit="1"/>
    </xf>
    <xf numFmtId="179" fontId="10" fillId="6" borderId="17" xfId="0" applyNumberFormat="1" applyFont="1" applyFill="1" applyBorder="1" applyAlignment="1">
      <alignment horizontal="right" vertical="center" shrinkToFit="1"/>
    </xf>
    <xf numFmtId="0" fontId="8" fillId="26" borderId="0" xfId="0" applyFont="1" applyFill="1" applyAlignment="1">
      <alignment vertical="center" wrapText="1" shrinkToFit="1"/>
    </xf>
    <xf numFmtId="0" fontId="8" fillId="26" borderId="0" xfId="0" applyFont="1" applyFill="1" applyAlignment="1">
      <alignment vertical="center" shrinkToFit="1"/>
    </xf>
    <xf numFmtId="0" fontId="7" fillId="26" borderId="7" xfId="0" applyFont="1" applyFill="1" applyBorder="1" applyAlignment="1">
      <alignment vertical="center" wrapText="1" shrinkToFit="1"/>
    </xf>
    <xf numFmtId="0" fontId="8" fillId="26" borderId="0" xfId="0" applyFont="1" applyFill="1" applyBorder="1" applyAlignment="1">
      <alignment vertical="center" shrinkToFit="1"/>
    </xf>
    <xf numFmtId="0" fontId="38" fillId="0" borderId="0" xfId="0" applyFont="1" applyAlignment="1">
      <alignment vertical="center" shrinkToFit="1"/>
    </xf>
    <xf numFmtId="179" fontId="10" fillId="0" borderId="3" xfId="0" applyNumberFormat="1" applyFont="1" applyFill="1" applyBorder="1" applyAlignment="1">
      <alignment vertical="center" shrinkToFit="1"/>
    </xf>
    <xf numFmtId="0" fontId="7" fillId="0" borderId="12" xfId="0" applyFont="1" applyFill="1" applyBorder="1" applyAlignment="1">
      <alignment horizontal="center" vertical="center" shrinkToFit="1"/>
    </xf>
    <xf numFmtId="0" fontId="30" fillId="0" borderId="1" xfId="0" applyFont="1" applyBorder="1" applyAlignment="1">
      <alignment vertical="center" wrapText="1" shrinkToFit="1"/>
    </xf>
    <xf numFmtId="0" fontId="30" fillId="0" borderId="11" xfId="0" applyFont="1" applyBorder="1" applyAlignment="1">
      <alignment vertical="center" wrapText="1" shrinkToFit="1"/>
    </xf>
    <xf numFmtId="179" fontId="51" fillId="4" borderId="1" xfId="0" applyNumberFormat="1" applyFont="1" applyFill="1" applyBorder="1" applyAlignment="1">
      <alignment vertical="center" shrinkToFit="1"/>
    </xf>
    <xf numFmtId="179" fontId="52" fillId="0" borderId="1" xfId="0" applyNumberFormat="1" applyFont="1" applyBorder="1"/>
    <xf numFmtId="179" fontId="10" fillId="6" borderId="14" xfId="0" applyNumberFormat="1" applyFont="1" applyFill="1" applyBorder="1" applyAlignment="1">
      <alignment horizontal="right" vertical="center" shrinkToFit="1"/>
    </xf>
    <xf numFmtId="0" fontId="11" fillId="0" borderId="0" xfId="0" applyFont="1" applyAlignment="1">
      <alignment horizontal="right" shrinkToFit="1"/>
    </xf>
    <xf numFmtId="3" fontId="35" fillId="27" borderId="11" xfId="0" applyNumberFormat="1" applyFont="1" applyFill="1" applyBorder="1" applyAlignment="1">
      <alignment horizontal="right"/>
    </xf>
    <xf numFmtId="3" fontId="36" fillId="27" borderId="11" xfId="0" applyNumberFormat="1" applyFont="1" applyFill="1" applyBorder="1" applyAlignment="1">
      <alignment horizontal="right"/>
    </xf>
    <xf numFmtId="179" fontId="35" fillId="27" borderId="12" xfId="0" applyNumberFormat="1" applyFont="1" applyFill="1" applyBorder="1" applyAlignment="1">
      <alignment horizontal="right"/>
    </xf>
    <xf numFmtId="0" fontId="54" fillId="0" borderId="0" xfId="0" applyFont="1" applyAlignment="1">
      <alignment horizontal="center"/>
    </xf>
    <xf numFmtId="0" fontId="54" fillId="0" borderId="0" xfId="0" applyFont="1"/>
    <xf numFmtId="179" fontId="4" fillId="0" borderId="55" xfId="0" applyNumberFormat="1" applyFont="1" applyBorder="1" applyAlignment="1">
      <alignment horizontal="right" vertical="center" wrapText="1" shrinkToFit="1"/>
    </xf>
    <xf numFmtId="179" fontId="17" fillId="0" borderId="55" xfId="0" applyNumberFormat="1" applyFont="1" applyBorder="1" applyAlignment="1">
      <alignment vertical="center" wrapText="1" shrinkToFit="1"/>
    </xf>
    <xf numFmtId="0" fontId="4" fillId="0" borderId="55" xfId="0" applyFont="1" applyBorder="1" applyAlignment="1">
      <alignment vertical="center" wrapText="1" shrinkToFit="1"/>
    </xf>
    <xf numFmtId="179" fontId="55" fillId="0" borderId="0" xfId="0" applyNumberFormat="1" applyFont="1"/>
    <xf numFmtId="179" fontId="10" fillId="20" borderId="1" xfId="0" applyNumberFormat="1" applyFont="1" applyFill="1" applyBorder="1" applyAlignment="1">
      <alignment vertical="center" shrinkToFit="1"/>
    </xf>
    <xf numFmtId="179" fontId="10" fillId="28" borderId="1" xfId="0" applyNumberFormat="1" applyFont="1" applyFill="1" applyBorder="1" applyAlignment="1">
      <alignment vertical="center" shrinkToFit="1"/>
    </xf>
    <xf numFmtId="5" fontId="56" fillId="10" borderId="39" xfId="0" applyNumberFormat="1" applyFont="1" applyFill="1" applyBorder="1" applyAlignment="1">
      <alignment horizontal="left" vertical="center"/>
    </xf>
    <xf numFmtId="0" fontId="8" fillId="0" borderId="0" xfId="0" applyFont="1" applyAlignment="1">
      <alignment vertical="center"/>
    </xf>
    <xf numFmtId="5" fontId="11" fillId="19" borderId="9" xfId="0" applyNumberFormat="1" applyFont="1" applyFill="1" applyBorder="1" applyAlignment="1">
      <alignment horizontal="right" vertical="center"/>
    </xf>
    <xf numFmtId="181" fontId="11" fillId="19" borderId="3" xfId="0" applyNumberFormat="1" applyFont="1" applyFill="1" applyBorder="1" applyAlignment="1">
      <alignment vertical="center"/>
    </xf>
    <xf numFmtId="176" fontId="11" fillId="19" borderId="17" xfId="0" applyNumberFormat="1" applyFont="1" applyFill="1" applyBorder="1" applyAlignment="1">
      <alignment horizontal="right" vertical="center"/>
    </xf>
    <xf numFmtId="181" fontId="11" fillId="19" borderId="0" xfId="0" applyNumberFormat="1" applyFont="1" applyFill="1" applyBorder="1" applyAlignment="1">
      <alignment horizontal="center" vertical="center"/>
    </xf>
    <xf numFmtId="5" fontId="11" fillId="19" borderId="10" xfId="0" applyNumberFormat="1" applyFont="1" applyFill="1" applyBorder="1" applyAlignment="1">
      <alignment horizontal="right" vertical="center"/>
    </xf>
    <xf numFmtId="181" fontId="11" fillId="19" borderId="7" xfId="0" applyNumberFormat="1" applyFont="1" applyFill="1" applyBorder="1" applyAlignment="1">
      <alignment vertical="center"/>
    </xf>
    <xf numFmtId="5" fontId="11" fillId="19" borderId="17" xfId="0" applyNumberFormat="1" applyFont="1" applyFill="1" applyBorder="1" applyAlignment="1">
      <alignment horizontal="right" vertical="center"/>
    </xf>
    <xf numFmtId="181" fontId="11" fillId="19" borderId="0" xfId="0" applyNumberFormat="1" applyFont="1" applyFill="1" applyBorder="1" applyAlignment="1">
      <alignment vertical="center"/>
    </xf>
    <xf numFmtId="5" fontId="11" fillId="19" borderId="15" xfId="0" applyNumberFormat="1" applyFont="1" applyFill="1" applyBorder="1" applyAlignment="1">
      <alignment horizontal="right" vertical="center"/>
    </xf>
    <xf numFmtId="181" fontId="11" fillId="19" borderId="35" xfId="0" applyNumberFormat="1" applyFont="1" applyFill="1" applyBorder="1" applyAlignment="1">
      <alignment vertical="center"/>
    </xf>
    <xf numFmtId="5" fontId="11" fillId="19" borderId="1" xfId="0" applyNumberFormat="1" applyFont="1" applyFill="1" applyBorder="1" applyAlignment="1">
      <alignment horizontal="right" vertical="center"/>
    </xf>
    <xf numFmtId="181" fontId="11" fillId="19" borderId="13" xfId="0" applyNumberFormat="1" applyFont="1" applyFill="1" applyBorder="1" applyAlignment="1">
      <alignment vertical="center"/>
    </xf>
    <xf numFmtId="0" fontId="50" fillId="0" borderId="0" xfId="0" applyFont="1" applyAlignment="1">
      <alignment vertical="center"/>
    </xf>
    <xf numFmtId="0" fontId="53" fillId="0" borderId="0" xfId="0" applyFont="1"/>
    <xf numFmtId="0" fontId="57" fillId="0" borderId="17" xfId="0" applyFont="1" applyBorder="1" applyAlignment="1"/>
    <xf numFmtId="0" fontId="57" fillId="0" borderId="0" xfId="0" applyFont="1" applyAlignment="1">
      <alignment horizontal="center"/>
    </xf>
    <xf numFmtId="0" fontId="57" fillId="0" borderId="0" xfId="0" applyFont="1"/>
    <xf numFmtId="0" fontId="57" fillId="0" borderId="0" xfId="0" applyFont="1" applyAlignment="1">
      <alignment horizontal="right"/>
    </xf>
    <xf numFmtId="177" fontId="7" fillId="29" borderId="1" xfId="0" applyNumberFormat="1" applyFont="1" applyFill="1" applyBorder="1" applyAlignment="1">
      <alignment shrinkToFit="1"/>
    </xf>
    <xf numFmtId="179" fontId="10" fillId="3" borderId="1" xfId="0" applyNumberFormat="1" applyFont="1" applyFill="1" applyBorder="1" applyAlignment="1">
      <alignment vertical="center" shrinkToFit="1"/>
    </xf>
    <xf numFmtId="0" fontId="21" fillId="0" borderId="0" xfId="0" applyFont="1" applyAlignment="1">
      <alignment vertical="top" wrapText="1"/>
    </xf>
    <xf numFmtId="0" fontId="7" fillId="0" borderId="0" xfId="0" applyFont="1" applyAlignment="1">
      <alignment vertical="top"/>
    </xf>
    <xf numFmtId="179" fontId="10" fillId="5" borderId="1" xfId="0" applyNumberFormat="1" applyFont="1" applyFill="1" applyBorder="1" applyAlignment="1">
      <alignment vertical="center" shrinkToFit="1"/>
    </xf>
    <xf numFmtId="179" fontId="10" fillId="5" borderId="9" xfId="0" applyNumberFormat="1" applyFont="1" applyFill="1" applyBorder="1" applyAlignment="1">
      <alignment horizontal="right" vertical="center"/>
    </xf>
    <xf numFmtId="179" fontId="10" fillId="5" borderId="14" xfId="0" applyNumberFormat="1" applyFont="1" applyFill="1" applyBorder="1" applyAlignment="1">
      <alignment horizontal="right" vertical="center"/>
    </xf>
    <xf numFmtId="179" fontId="51" fillId="5" borderId="10" xfId="0" applyNumberFormat="1" applyFont="1" applyFill="1" applyBorder="1" applyAlignment="1">
      <alignment horizontal="right" vertical="center"/>
    </xf>
    <xf numFmtId="179" fontId="10" fillId="5" borderId="9" xfId="0" applyNumberFormat="1" applyFont="1" applyFill="1" applyBorder="1" applyAlignment="1">
      <alignment vertical="center" shrinkToFit="1"/>
    </xf>
    <xf numFmtId="179" fontId="10" fillId="5" borderId="14" xfId="0" applyNumberFormat="1" applyFont="1" applyFill="1" applyBorder="1" applyAlignment="1">
      <alignment vertical="center" shrinkToFit="1"/>
    </xf>
    <xf numFmtId="179" fontId="51" fillId="5" borderId="10" xfId="0" applyNumberFormat="1" applyFont="1" applyFill="1" applyBorder="1" applyAlignment="1">
      <alignment vertical="center" shrinkToFit="1"/>
    </xf>
    <xf numFmtId="0" fontId="8" fillId="0" borderId="0" xfId="0" applyFont="1" applyFill="1" applyAlignment="1">
      <alignment vertical="center" wrapText="1" shrinkToFit="1"/>
    </xf>
    <xf numFmtId="0" fontId="8" fillId="0" borderId="0" xfId="0" applyFont="1" applyFill="1" applyAlignment="1">
      <alignment vertical="center" shrinkToFit="1"/>
    </xf>
    <xf numFmtId="0" fontId="7" fillId="0" borderId="7" xfId="0" applyFont="1" applyFill="1" applyBorder="1" applyAlignment="1">
      <alignment vertical="center" wrapText="1" shrinkToFit="1"/>
    </xf>
    <xf numFmtId="0" fontId="8" fillId="0" borderId="0" xfId="0" applyFont="1" applyFill="1" applyBorder="1" applyAlignment="1">
      <alignment vertical="center" shrinkToFit="1"/>
    </xf>
    <xf numFmtId="14" fontId="8" fillId="0" borderId="0" xfId="0" applyNumberFormat="1" applyFont="1" applyFill="1" applyAlignment="1">
      <alignment vertical="center" wrapText="1" shrinkToFit="1"/>
    </xf>
    <xf numFmtId="0" fontId="45" fillId="0" borderId="0" xfId="0" applyFont="1" applyFill="1" applyBorder="1" applyAlignment="1">
      <alignment horizontal="center" vertical="center" shrinkToFit="1"/>
    </xf>
    <xf numFmtId="0" fontId="35" fillId="0" borderId="44" xfId="0" applyFont="1" applyBorder="1" applyAlignment="1">
      <alignment vertical="center" wrapText="1"/>
    </xf>
    <xf numFmtId="0" fontId="35" fillId="0" borderId="13" xfId="0" applyFont="1" applyBorder="1" applyAlignment="1">
      <alignment horizontal="right" vertical="top" wrapText="1"/>
    </xf>
    <xf numFmtId="0" fontId="63" fillId="0" borderId="17" xfId="0" applyFont="1" applyBorder="1" applyAlignment="1"/>
    <xf numFmtId="0" fontId="63" fillId="0" borderId="9" xfId="0" applyFont="1" applyBorder="1" applyAlignment="1"/>
    <xf numFmtId="0" fontId="0" fillId="20" borderId="0" xfId="0" applyFill="1"/>
    <xf numFmtId="0" fontId="35" fillId="0" borderId="9" xfId="0" applyFont="1" applyBorder="1" applyAlignment="1">
      <alignment vertical="top" wrapText="1"/>
    </xf>
    <xf numFmtId="0" fontId="35" fillId="0" borderId="2" xfId="0" applyFont="1" applyBorder="1" applyAlignment="1">
      <alignment horizontal="right" vertical="top" wrapText="1"/>
    </xf>
    <xf numFmtId="0" fontId="35" fillId="0" borderId="3" xfId="0" applyFont="1" applyBorder="1" applyAlignment="1">
      <alignment horizontal="right" vertical="top" wrapText="1"/>
    </xf>
    <xf numFmtId="0" fontId="35" fillId="0" borderId="4" xfId="0" applyFont="1" applyBorder="1" applyAlignment="1">
      <alignment horizontal="right" vertical="top" wrapText="1"/>
    </xf>
    <xf numFmtId="186" fontId="35" fillId="0" borderId="9" xfId="0" applyNumberFormat="1" applyFont="1" applyBorder="1" applyAlignment="1">
      <alignment vertical="top" wrapText="1"/>
    </xf>
    <xf numFmtId="0" fontId="35" fillId="0" borderId="10" xfId="0" applyFont="1" applyBorder="1" applyAlignment="1">
      <alignment vertical="top" wrapText="1"/>
    </xf>
    <xf numFmtId="0" fontId="35" fillId="0" borderId="6" xfId="0" applyFont="1" applyBorder="1" applyAlignment="1">
      <alignment horizontal="right" vertical="top" wrapText="1"/>
    </xf>
    <xf numFmtId="0" fontId="35" fillId="0" borderId="7" xfId="0" applyFont="1" applyBorder="1" applyAlignment="1">
      <alignment horizontal="right" vertical="top" wrapText="1"/>
    </xf>
    <xf numFmtId="0" fontId="35" fillId="0" borderId="8" xfId="0" applyFont="1" applyBorder="1" applyAlignment="1">
      <alignment horizontal="right" vertical="top" wrapText="1"/>
    </xf>
    <xf numFmtId="186" fontId="35" fillId="0" borderId="10" xfId="0" applyNumberFormat="1" applyFont="1" applyBorder="1" applyAlignment="1">
      <alignment vertical="top" wrapText="1"/>
    </xf>
    <xf numFmtId="0" fontId="35" fillId="0" borderId="14" xfId="0" applyFont="1" applyBorder="1" applyAlignment="1">
      <alignment vertical="top" wrapText="1"/>
    </xf>
    <xf numFmtId="0" fontId="35" fillId="0" borderId="26" xfId="0" applyFont="1" applyBorder="1" applyAlignment="1">
      <alignment horizontal="right" vertical="top" wrapText="1"/>
    </xf>
    <xf numFmtId="0" fontId="35" fillId="0" borderId="58" xfId="0" applyFont="1" applyBorder="1" applyAlignment="1">
      <alignment horizontal="right" vertical="top" wrapText="1"/>
    </xf>
    <xf numFmtId="0" fontId="35" fillId="0" borderId="59" xfId="0" applyFont="1" applyBorder="1" applyAlignment="1">
      <alignment horizontal="right" vertical="top" wrapText="1"/>
    </xf>
    <xf numFmtId="186" fontId="35" fillId="0" borderId="14" xfId="0" applyNumberFormat="1" applyFont="1" applyBorder="1" applyAlignment="1">
      <alignment vertical="top" wrapText="1"/>
    </xf>
    <xf numFmtId="0" fontId="7" fillId="10" borderId="2" xfId="0" applyFont="1" applyFill="1" applyBorder="1" applyAlignment="1">
      <alignment vertical="center" shrinkToFit="1"/>
    </xf>
    <xf numFmtId="0" fontId="0" fillId="0" borderId="4" xfId="0" applyBorder="1" applyAlignment="1">
      <alignment vertical="center" shrinkToFit="1"/>
    </xf>
    <xf numFmtId="0" fontId="9" fillId="14" borderId="28" xfId="0" applyFont="1" applyFill="1" applyBorder="1" applyAlignment="1">
      <alignment horizontal="center" shrinkToFit="1"/>
    </xf>
    <xf numFmtId="0" fontId="9" fillId="14" borderId="29" xfId="0" applyFont="1" applyFill="1" applyBorder="1" applyAlignment="1">
      <alignment horizontal="center" shrinkToFit="1"/>
    </xf>
    <xf numFmtId="0" fontId="7" fillId="12" borderId="11" xfId="0" applyFont="1" applyFill="1" applyBorder="1" applyAlignment="1">
      <alignment horizontal="center" shrinkToFit="1"/>
    </xf>
    <xf numFmtId="0" fontId="7" fillId="12" borderId="12" xfId="0" applyFont="1" applyFill="1" applyBorder="1" applyAlignment="1">
      <alignment horizontal="center" shrinkToFit="1"/>
    </xf>
    <xf numFmtId="0" fontId="7" fillId="13" borderId="1" xfId="0" applyFont="1" applyFill="1" applyBorder="1" applyAlignment="1">
      <alignment horizontal="center" shrinkToFi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18" fillId="0" borderId="0" xfId="0" applyFont="1" applyAlignment="1">
      <alignment horizontal="left" vertical="top" wrapText="1"/>
    </xf>
    <xf numFmtId="0" fontId="18" fillId="0" borderId="0" xfId="0" applyFont="1" applyAlignment="1">
      <alignment horizontal="left" vertical="top"/>
    </xf>
    <xf numFmtId="0" fontId="15" fillId="0" borderId="0" xfId="0" applyFont="1" applyAlignment="1">
      <alignment horizontal="center"/>
    </xf>
    <xf numFmtId="14" fontId="4" fillId="0" borderId="0" xfId="0" applyNumberFormat="1" applyFont="1" applyAlignment="1">
      <alignment horizontal="center"/>
    </xf>
    <xf numFmtId="0" fontId="4" fillId="0" borderId="0" xfId="0" applyFont="1" applyAlignment="1">
      <alignment horizontal="center"/>
    </xf>
    <xf numFmtId="0" fontId="14" fillId="0" borderId="1" xfId="0" applyFont="1" applyFill="1" applyBorder="1" applyAlignment="1">
      <alignment horizontal="center" vertical="center"/>
    </xf>
    <xf numFmtId="0" fontId="11" fillId="0" borderId="0" xfId="0" applyFont="1" applyAlignment="1">
      <alignment horizontal="left" wrapText="1"/>
    </xf>
    <xf numFmtId="183" fontId="11" fillId="0" borderId="9" xfId="0" applyNumberFormat="1" applyFont="1" applyFill="1" applyBorder="1" applyAlignment="1">
      <alignment horizontal="right" vertical="center"/>
    </xf>
    <xf numFmtId="183" fontId="11" fillId="0" borderId="17" xfId="0" applyNumberFormat="1" applyFont="1" applyFill="1" applyBorder="1" applyAlignment="1">
      <alignment horizontal="right" vertical="center"/>
    </xf>
    <xf numFmtId="183" fontId="11" fillId="0" borderId="10" xfId="0" applyNumberFormat="1" applyFont="1" applyFill="1" applyBorder="1" applyAlignment="1">
      <alignment horizontal="right" vertical="center"/>
    </xf>
    <xf numFmtId="0" fontId="8" fillId="0" borderId="2"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1" fillId="0" borderId="9"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0" xfId="0" applyFont="1" applyFill="1" applyBorder="1" applyAlignment="1">
      <alignment horizontal="center" vertical="center"/>
    </xf>
    <xf numFmtId="0" fontId="7" fillId="0" borderId="9" xfId="0" applyFont="1" applyBorder="1" applyAlignment="1">
      <alignment horizontal="left" vertical="center" wrapText="1"/>
    </xf>
    <xf numFmtId="0" fontId="7" fillId="0" borderId="17" xfId="0" applyFont="1" applyBorder="1" applyAlignment="1">
      <alignment horizontal="left" vertical="center" wrapText="1"/>
    </xf>
    <xf numFmtId="0" fontId="7" fillId="0" borderId="17" xfId="0" applyFont="1" applyBorder="1" applyAlignment="1">
      <alignment horizontal="left" vertical="center"/>
    </xf>
    <xf numFmtId="0" fontId="11" fillId="0" borderId="9" xfId="0" applyFont="1" applyBorder="1" applyAlignment="1">
      <alignment horizontal="center" vertical="center" textRotation="255"/>
    </xf>
    <xf numFmtId="0" fontId="11" fillId="0" borderId="17" xfId="0" applyFont="1" applyBorder="1" applyAlignment="1">
      <alignment horizontal="center" vertical="center" textRotation="255"/>
    </xf>
    <xf numFmtId="0" fontId="11" fillId="0" borderId="10" xfId="0" applyFont="1" applyBorder="1" applyAlignment="1">
      <alignment horizontal="center" vertical="center" textRotation="255"/>
    </xf>
    <xf numFmtId="0" fontId="8" fillId="0" borderId="9" xfId="0" applyFont="1" applyBorder="1" applyAlignment="1">
      <alignment horizontal="left" vertical="center" wrapText="1"/>
    </xf>
    <xf numFmtId="0" fontId="8" fillId="0" borderId="17" xfId="0" applyFont="1" applyBorder="1" applyAlignment="1">
      <alignment horizontal="left" vertical="center" wrapText="1"/>
    </xf>
    <xf numFmtId="0" fontId="8" fillId="0" borderId="10" xfId="0" applyFont="1" applyBorder="1" applyAlignment="1">
      <alignment horizontal="left" vertical="center" wrapText="1"/>
    </xf>
    <xf numFmtId="0" fontId="11"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0" xfId="0" applyFont="1" applyBorder="1" applyAlignment="1">
      <alignment horizontal="center" vertical="center"/>
    </xf>
    <xf numFmtId="0" fontId="7" fillId="0" borderId="10" xfId="0" applyFont="1" applyBorder="1" applyAlignment="1">
      <alignment horizontal="left" vertical="center"/>
    </xf>
    <xf numFmtId="0" fontId="8" fillId="0" borderId="9"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0"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39" fillId="21" borderId="11" xfId="0" applyFont="1" applyFill="1" applyBorder="1" applyAlignment="1">
      <alignment horizontal="center" vertical="center"/>
    </xf>
    <xf numFmtId="0" fontId="39" fillId="21" borderId="12" xfId="0" applyFont="1" applyFill="1" applyBorder="1" applyAlignment="1">
      <alignment horizontal="center" vertical="center"/>
    </xf>
    <xf numFmtId="14" fontId="10" fillId="0" borderId="0" xfId="0" applyNumberFormat="1" applyFont="1" applyAlignment="1">
      <alignment horizontal="right"/>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11" fillId="20" borderId="1" xfId="0" applyFont="1" applyFill="1" applyBorder="1" applyAlignment="1">
      <alignment horizontal="center" vertical="center"/>
    </xf>
    <xf numFmtId="0" fontId="8" fillId="0" borderId="1" xfId="0" applyFont="1" applyBorder="1" applyAlignment="1">
      <alignment horizontal="left" vertical="center" wrapText="1"/>
    </xf>
    <xf numFmtId="0" fontId="11" fillId="0" borderId="1" xfId="0" applyFont="1" applyBorder="1" applyAlignment="1">
      <alignment horizontal="center" vertical="center" wrapText="1"/>
    </xf>
    <xf numFmtId="0" fontId="8" fillId="0" borderId="1" xfId="0" applyFont="1" applyBorder="1" applyAlignment="1">
      <alignment horizontal="left" vertical="center"/>
    </xf>
    <xf numFmtId="0" fontId="11" fillId="6" borderId="1" xfId="0" applyFont="1" applyFill="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11" fillId="0" borderId="1" xfId="0" applyFont="1" applyBorder="1" applyAlignment="1">
      <alignment horizontal="left" vertical="center"/>
    </xf>
    <xf numFmtId="0" fontId="11" fillId="21" borderId="11" xfId="0" applyFont="1" applyFill="1" applyBorder="1" applyAlignment="1">
      <alignment horizontal="center" vertical="center"/>
    </xf>
    <xf numFmtId="0" fontId="11" fillId="21" borderId="12" xfId="0" applyFont="1" applyFill="1" applyBorder="1" applyAlignment="1">
      <alignment horizontal="center" vertical="center"/>
    </xf>
    <xf numFmtId="14" fontId="4" fillId="0" borderId="0" xfId="0" applyNumberFormat="1" applyFont="1" applyAlignment="1">
      <alignment horizontal="center" vertical="center" wrapText="1" shrinkToFit="1"/>
    </xf>
    <xf numFmtId="0" fontId="4" fillId="0" borderId="0" xfId="0" applyFont="1" applyAlignment="1">
      <alignment horizontal="center" vertical="center" wrapText="1" shrinkToFit="1"/>
    </xf>
    <xf numFmtId="0" fontId="6" fillId="0" borderId="2" xfId="0" applyFont="1" applyFill="1" applyBorder="1" applyAlignment="1">
      <alignment vertical="center" shrinkToFit="1"/>
    </xf>
    <xf numFmtId="0" fontId="5" fillId="0" borderId="4" xfId="0" applyFont="1" applyFill="1" applyBorder="1" applyAlignment="1">
      <alignment vertical="center" shrinkToFit="1"/>
    </xf>
    <xf numFmtId="0" fontId="29" fillId="23" borderId="28" xfId="0" applyFont="1" applyFill="1" applyBorder="1" applyAlignment="1">
      <alignment horizontal="center" vertical="center" shrinkToFit="1"/>
    </xf>
    <xf numFmtId="0" fontId="29" fillId="23" borderId="29" xfId="0" applyFont="1" applyFill="1" applyBorder="1" applyAlignment="1">
      <alignment horizontal="center" vertical="center" shrinkToFit="1"/>
    </xf>
    <xf numFmtId="0" fontId="6" fillId="0" borderId="1" xfId="0" applyFont="1" applyBorder="1" applyAlignment="1">
      <alignment horizontal="left" vertical="center" wrapText="1" shrinkToFit="1"/>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5" borderId="1" xfId="0" applyFont="1" applyFill="1" applyBorder="1" applyAlignment="1">
      <alignment horizontal="center" vertical="center" wrapText="1" shrinkToFit="1"/>
    </xf>
    <xf numFmtId="0" fontId="6" fillId="6" borderId="1" xfId="0" applyFont="1" applyFill="1" applyBorder="1" applyAlignment="1">
      <alignment horizontal="center" vertical="center" wrapText="1" shrinkToFit="1"/>
    </xf>
    <xf numFmtId="0" fontId="6" fillId="0" borderId="1" xfId="0" applyFont="1" applyFill="1" applyBorder="1" applyAlignment="1">
      <alignment horizontal="center" vertical="center" shrinkToFit="1"/>
    </xf>
    <xf numFmtId="0" fontId="6" fillId="5" borderId="1" xfId="0" applyFont="1" applyFill="1" applyBorder="1" applyAlignment="1">
      <alignment horizontal="center" vertical="center" shrinkToFit="1"/>
    </xf>
    <xf numFmtId="0" fontId="6" fillId="6" borderId="1" xfId="0" applyFont="1" applyFill="1" applyBorder="1" applyAlignment="1">
      <alignment horizontal="center" vertical="center" shrinkToFit="1"/>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41" fillId="22" borderId="1" xfId="0" applyFont="1" applyFill="1" applyBorder="1" applyAlignment="1">
      <alignment horizontal="center" vertical="center"/>
    </xf>
    <xf numFmtId="0" fontId="7" fillId="0" borderId="1" xfId="0" applyFont="1" applyBorder="1" applyAlignment="1">
      <alignment horizontal="center" vertical="center" wrapText="1" shrinkToFit="1"/>
    </xf>
    <xf numFmtId="0" fontId="9" fillId="25" borderId="28" xfId="0" applyFont="1" applyFill="1" applyBorder="1" applyAlignment="1">
      <alignment horizontal="center" vertical="center" shrinkToFit="1"/>
    </xf>
    <xf numFmtId="0" fontId="9" fillId="25" borderId="29" xfId="0" applyFont="1" applyFill="1" applyBorder="1" applyAlignment="1">
      <alignment horizontal="center" vertical="center" shrinkToFit="1"/>
    </xf>
    <xf numFmtId="0" fontId="7" fillId="0" borderId="2" xfId="0" applyFont="1" applyFill="1" applyBorder="1" applyAlignment="1">
      <alignment vertical="center" shrinkToFit="1"/>
    </xf>
    <xf numFmtId="0" fontId="11" fillId="0" borderId="4" xfId="0" applyFont="1" applyFill="1" applyBorder="1" applyAlignment="1">
      <alignment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21" borderId="9" xfId="0" applyFont="1" applyFill="1" applyBorder="1" applyAlignment="1">
      <alignment horizontal="left" vertical="center" wrapText="1" shrinkToFit="1"/>
    </xf>
    <xf numFmtId="0" fontId="7" fillId="21" borderId="17" xfId="0" applyFont="1" applyFill="1" applyBorder="1" applyAlignment="1">
      <alignment horizontal="left" vertical="center" wrapText="1" shrinkToFit="1"/>
    </xf>
    <xf numFmtId="0" fontId="7" fillId="21" borderId="10" xfId="0" applyFont="1" applyFill="1" applyBorder="1" applyAlignment="1">
      <alignment horizontal="left" vertical="center" wrapText="1" shrinkToFit="1"/>
    </xf>
    <xf numFmtId="14" fontId="8" fillId="0" borderId="0" xfId="0" applyNumberFormat="1" applyFont="1" applyAlignment="1">
      <alignment horizontal="center" vertical="center" wrapText="1" shrinkToFit="1"/>
    </xf>
    <xf numFmtId="0" fontId="8" fillId="0" borderId="0" xfId="0" applyFont="1" applyAlignment="1">
      <alignment horizontal="center" vertical="center" wrapText="1" shrinkToFit="1"/>
    </xf>
    <xf numFmtId="14" fontId="8" fillId="26" borderId="0" xfId="0" applyNumberFormat="1" applyFont="1" applyFill="1" applyAlignment="1">
      <alignment horizontal="center" vertical="center" wrapText="1" shrinkToFit="1"/>
    </xf>
    <xf numFmtId="0" fontId="8" fillId="26" borderId="0" xfId="0" applyFont="1" applyFill="1" applyAlignment="1">
      <alignment horizontal="right" vertical="center" wrapText="1" shrinkToFit="1"/>
    </xf>
    <xf numFmtId="0" fontId="7" fillId="0" borderId="7" xfId="0" applyFont="1" applyBorder="1" applyAlignment="1">
      <alignment horizontal="center" vertical="center" wrapText="1" shrinkToFi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0" borderId="1" xfId="0" applyFont="1" applyBorder="1" applyAlignment="1">
      <alignment horizontal="left" vertical="top" wrapText="1"/>
    </xf>
    <xf numFmtId="0" fontId="11" fillId="21" borderId="11" xfId="0" applyFont="1" applyFill="1" applyBorder="1" applyAlignment="1">
      <alignment horizontal="center" vertical="top" wrapText="1"/>
    </xf>
    <xf numFmtId="0" fontId="11" fillId="21" borderId="12" xfId="0" applyFont="1" applyFill="1" applyBorder="1" applyAlignment="1">
      <alignment horizontal="center" vertical="top" wrapText="1"/>
    </xf>
    <xf numFmtId="0" fontId="11" fillId="21" borderId="1" xfId="0" applyFont="1" applyFill="1" applyBorder="1" applyAlignment="1">
      <alignment horizontal="center" vertical="center"/>
    </xf>
    <xf numFmtId="0" fontId="38" fillId="0" borderId="0" xfId="0" applyFont="1" applyAlignment="1">
      <alignment horizontal="center"/>
    </xf>
    <xf numFmtId="0" fontId="11" fillId="0" borderId="1" xfId="0" applyFont="1" applyBorder="1" applyAlignment="1">
      <alignment horizontal="center" vertical="top" wrapText="1"/>
    </xf>
    <xf numFmtId="0" fontId="26" fillId="22" borderId="1" xfId="0" applyFont="1" applyFill="1" applyBorder="1" applyAlignment="1">
      <alignment horizontal="center" vertical="center"/>
    </xf>
    <xf numFmtId="14" fontId="25" fillId="0" borderId="0" xfId="0" applyNumberFormat="1" applyFont="1" applyAlignment="1">
      <alignment horizontal="center"/>
    </xf>
    <xf numFmtId="0" fontId="25" fillId="0" borderId="0" xfId="0" applyFont="1" applyAlignment="1">
      <alignment horizontal="center"/>
    </xf>
    <xf numFmtId="0" fontId="0" fillId="0" borderId="0" xfId="0" applyAlignment="1">
      <alignment horizontal="center" shrinkToFit="1"/>
    </xf>
    <xf numFmtId="0" fontId="31" fillId="0" borderId="0" xfId="0" applyFont="1" applyAlignment="1">
      <alignment horizontal="left"/>
    </xf>
    <xf numFmtId="0" fontId="32" fillId="0" borderId="0" xfId="0" applyFont="1" applyAlignment="1">
      <alignment horizontal="left"/>
    </xf>
    <xf numFmtId="0" fontId="35" fillId="0" borderId="0" xfId="0" applyFont="1" applyAlignment="1">
      <alignment horizontal="center"/>
    </xf>
    <xf numFmtId="0" fontId="53" fillId="0" borderId="0" xfId="0" applyFont="1" applyAlignment="1">
      <alignment horizontal="distributed" vertical="center" shrinkToFit="1"/>
    </xf>
    <xf numFmtId="0" fontId="60" fillId="0" borderId="0" xfId="0" applyFont="1" applyAlignment="1">
      <alignment horizontal="left" vertical="top" wrapText="1"/>
    </xf>
    <xf numFmtId="0" fontId="35" fillId="0" borderId="0" xfId="0" applyFont="1" applyAlignment="1">
      <alignment horizontal="left" vertical="top" wrapText="1"/>
    </xf>
    <xf numFmtId="0" fontId="60" fillId="0" borderId="0" xfId="0" applyFont="1" applyAlignment="1">
      <alignment vertical="top" wrapText="1"/>
    </xf>
    <xf numFmtId="0" fontId="35" fillId="0" borderId="11" xfId="0" applyFont="1" applyBorder="1" applyAlignment="1">
      <alignment vertical="center" wrapText="1"/>
    </xf>
    <xf numFmtId="0" fontId="35" fillId="0" borderId="13" xfId="0" applyFont="1" applyBorder="1" applyAlignment="1">
      <alignment vertical="center" wrapText="1"/>
    </xf>
    <xf numFmtId="0" fontId="35" fillId="0" borderId="12" xfId="0" applyFont="1" applyBorder="1" applyAlignment="1">
      <alignment vertical="center" wrapText="1"/>
    </xf>
    <xf numFmtId="0" fontId="35" fillId="0" borderId="0" xfId="0" applyFont="1" applyAlignment="1">
      <alignment horizontal="center" vertical="top" wrapText="1"/>
    </xf>
    <xf numFmtId="0" fontId="35" fillId="27" borderId="1" xfId="0" applyFont="1" applyFill="1" applyBorder="1" applyAlignment="1">
      <alignment horizontal="center"/>
    </xf>
    <xf numFmtId="49" fontId="35" fillId="0" borderId="0" xfId="0" applyNumberFormat="1" applyFont="1" applyAlignment="1">
      <alignment horizontal="center" vertical="center"/>
    </xf>
    <xf numFmtId="179" fontId="36" fillId="27" borderId="11" xfId="0" applyNumberFormat="1" applyFont="1" applyFill="1" applyBorder="1" applyAlignment="1">
      <alignment horizontal="right"/>
    </xf>
    <xf numFmtId="179" fontId="36" fillId="27" borderId="12" xfId="0" applyNumberFormat="1" applyFont="1" applyFill="1" applyBorder="1" applyAlignment="1">
      <alignment horizontal="right"/>
    </xf>
    <xf numFmtId="0" fontId="35" fillId="0" borderId="11"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2" xfId="0" applyFont="1" applyBorder="1" applyAlignment="1">
      <alignment horizontal="center" vertical="center" wrapText="1"/>
    </xf>
    <xf numFmtId="186" fontId="35" fillId="0" borderId="11" xfId="0" applyNumberFormat="1" applyFont="1" applyBorder="1" applyAlignment="1">
      <alignment vertical="top" wrapText="1"/>
    </xf>
    <xf numFmtId="186" fontId="35" fillId="0" borderId="13" xfId="0" applyNumberFormat="1" applyFont="1" applyBorder="1" applyAlignment="1">
      <alignment vertical="top" wrapText="1"/>
    </xf>
    <xf numFmtId="186" fontId="35" fillId="0" borderId="12" xfId="0" applyNumberFormat="1" applyFont="1" applyBorder="1" applyAlignment="1">
      <alignment vertical="top" wrapText="1"/>
    </xf>
    <xf numFmtId="186" fontId="35" fillId="0" borderId="2" xfId="0" applyNumberFormat="1" applyFont="1" applyBorder="1" applyAlignment="1">
      <alignment vertical="top" wrapText="1"/>
    </xf>
    <xf numFmtId="186" fontId="35" fillId="0" borderId="3" xfId="0" applyNumberFormat="1" applyFont="1" applyBorder="1" applyAlignment="1">
      <alignment vertical="top" wrapText="1"/>
    </xf>
    <xf numFmtId="186" fontId="35" fillId="0" borderId="4" xfId="0" applyNumberFormat="1" applyFont="1" applyBorder="1" applyAlignment="1">
      <alignment vertical="top" wrapText="1"/>
    </xf>
    <xf numFmtId="186" fontId="35" fillId="0" borderId="26" xfId="0" applyNumberFormat="1" applyFont="1" applyBorder="1" applyAlignment="1">
      <alignment vertical="top" wrapText="1"/>
    </xf>
    <xf numFmtId="186" fontId="35" fillId="0" borderId="58" xfId="0" applyNumberFormat="1" applyFont="1" applyBorder="1" applyAlignment="1">
      <alignment vertical="top" wrapText="1"/>
    </xf>
    <xf numFmtId="186" fontId="35" fillId="0" borderId="59" xfId="0" applyNumberFormat="1" applyFont="1" applyBorder="1" applyAlignment="1">
      <alignment vertical="top" wrapText="1"/>
    </xf>
    <xf numFmtId="186" fontId="35" fillId="0" borderId="6" xfId="0" applyNumberFormat="1" applyFont="1" applyBorder="1" applyAlignment="1">
      <alignment vertical="top" wrapText="1"/>
    </xf>
    <xf numFmtId="186" fontId="35" fillId="0" borderId="7" xfId="0" applyNumberFormat="1" applyFont="1" applyBorder="1" applyAlignment="1">
      <alignment vertical="top" wrapText="1"/>
    </xf>
    <xf numFmtId="186" fontId="35" fillId="0" borderId="8" xfId="0" applyNumberFormat="1" applyFont="1" applyBorder="1" applyAlignment="1">
      <alignment vertical="top" wrapText="1"/>
    </xf>
    <xf numFmtId="0" fontId="57" fillId="0" borderId="0" xfId="0" applyFont="1" applyAlignment="1">
      <alignment vertical="center" wrapText="1"/>
    </xf>
    <xf numFmtId="0" fontId="57" fillId="0" borderId="0" xfId="0" applyFont="1" applyAlignment="1">
      <alignment vertical="top" wrapText="1"/>
    </xf>
    <xf numFmtId="0" fontId="57" fillId="0" borderId="0" xfId="0" applyFont="1" applyAlignment="1">
      <alignment horizontal="left" vertical="top" wrapText="1"/>
    </xf>
    <xf numFmtId="0" fontId="57" fillId="7" borderId="47" xfId="0" applyFont="1" applyFill="1" applyBorder="1" applyAlignment="1">
      <alignment horizontal="left" vertical="center" wrapText="1"/>
    </xf>
    <xf numFmtId="0" fontId="57" fillId="7" borderId="48" xfId="0" applyFont="1" applyFill="1" applyBorder="1" applyAlignment="1">
      <alignment horizontal="left" vertical="center" wrapText="1"/>
    </xf>
    <xf numFmtId="0" fontId="57" fillId="7" borderId="49" xfId="0" applyFont="1" applyFill="1" applyBorder="1" applyAlignment="1">
      <alignment horizontal="left" vertical="center" wrapText="1"/>
    </xf>
    <xf numFmtId="0" fontId="21" fillId="7" borderId="51" xfId="0" applyFont="1" applyFill="1" applyBorder="1" applyAlignment="1">
      <alignment horizontal="center" vertical="center" wrapText="1"/>
    </xf>
    <xf numFmtId="0" fontId="21" fillId="7" borderId="52" xfId="0" applyFont="1" applyFill="1" applyBorder="1" applyAlignment="1">
      <alignment horizontal="center" vertical="center" wrapText="1"/>
    </xf>
    <xf numFmtId="0" fontId="35" fillId="0" borderId="0" xfId="0" applyFont="1" applyAlignment="1">
      <alignment horizontal="distributed"/>
    </xf>
    <xf numFmtId="0" fontId="35" fillId="0" borderId="0" xfId="0" applyFont="1" applyAlignment="1">
      <alignment horizontal="distributed" vertical="center" shrinkToFit="1"/>
    </xf>
    <xf numFmtId="0" fontId="60" fillId="0" borderId="0" xfId="0" applyFont="1" applyAlignment="1">
      <alignment horizontal="left"/>
    </xf>
    <xf numFmtId="0" fontId="21" fillId="0" borderId="0" xfId="0" applyFont="1" applyAlignment="1">
      <alignment horizontal="left" vertical="top" wrapText="1"/>
    </xf>
    <xf numFmtId="0" fontId="57" fillId="0" borderId="1" xfId="0" applyFont="1" applyBorder="1" applyAlignment="1">
      <alignment horizontal="left" vertical="center" wrapText="1"/>
    </xf>
    <xf numFmtId="0" fontId="61" fillId="0" borderId="0" xfId="0" applyFont="1" applyAlignment="1">
      <alignment horizontal="center"/>
    </xf>
    <xf numFmtId="0" fontId="21" fillId="0" borderId="0" xfId="0" applyFont="1" applyAlignment="1">
      <alignment vertical="top" wrapText="1"/>
    </xf>
    <xf numFmtId="0" fontId="22" fillId="0" borderId="1" xfId="0" applyFont="1" applyBorder="1" applyAlignment="1">
      <alignment horizontal="left" vertical="center"/>
    </xf>
    <xf numFmtId="0" fontId="22" fillId="0" borderId="0" xfId="0" applyFont="1" applyAlignment="1">
      <alignment horizontal="left" vertical="center"/>
    </xf>
    <xf numFmtId="0" fontId="22" fillId="0" borderId="1" xfId="0" applyFont="1" applyBorder="1" applyAlignment="1">
      <alignment horizontal="center"/>
    </xf>
    <xf numFmtId="186" fontId="22" fillId="0" borderId="1" xfId="0" applyNumberFormat="1" applyFont="1" applyBorder="1" applyAlignment="1">
      <alignment horizontal="right"/>
    </xf>
    <xf numFmtId="0" fontId="21" fillId="0" borderId="44" xfId="0" applyFont="1" applyBorder="1" applyAlignment="1">
      <alignment horizontal="center"/>
    </xf>
    <xf numFmtId="0" fontId="21" fillId="0" borderId="9" xfId="0" applyFont="1" applyBorder="1" applyAlignment="1">
      <alignment horizontal="center"/>
    </xf>
    <xf numFmtId="0" fontId="21" fillId="0" borderId="17" xfId="0" applyFont="1" applyBorder="1" applyAlignment="1">
      <alignment horizontal="center"/>
    </xf>
    <xf numFmtId="0" fontId="21" fillId="0" borderId="10" xfId="0" applyFont="1" applyBorder="1" applyAlignment="1">
      <alignment horizontal="center"/>
    </xf>
    <xf numFmtId="0" fontId="21" fillId="0" borderId="9" xfId="0" applyFont="1" applyBorder="1" applyAlignment="1">
      <alignment horizontal="center" vertical="center"/>
    </xf>
    <xf numFmtId="0" fontId="21" fillId="0" borderId="17" xfId="0" applyFont="1" applyBorder="1" applyAlignment="1">
      <alignment horizontal="center" vertical="center"/>
    </xf>
    <xf numFmtId="0" fontId="21" fillId="0" borderId="10" xfId="0" applyFont="1" applyBorder="1" applyAlignment="1">
      <alignment horizontal="center" vertical="center"/>
    </xf>
    <xf numFmtId="49" fontId="62" fillId="0" borderId="0" xfId="0" applyNumberFormat="1" applyFont="1" applyAlignment="1">
      <alignment horizontal="center" vertical="center"/>
    </xf>
    <xf numFmtId="0" fontId="21" fillId="0" borderId="11"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center" wrapText="1"/>
    </xf>
    <xf numFmtId="0" fontId="21" fillId="0" borderId="1"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35" fillId="0" borderId="0" xfId="0" applyFont="1" applyAlignment="1">
      <alignment horizontal="left" vertical="center" wrapText="1"/>
    </xf>
    <xf numFmtId="0" fontId="21" fillId="0" borderId="7" xfId="0" applyFont="1" applyBorder="1" applyAlignment="1">
      <alignment horizontal="left" vertical="center" wrapText="1"/>
    </xf>
    <xf numFmtId="0" fontId="34" fillId="0" borderId="0" xfId="0" applyFont="1" applyAlignment="1">
      <alignment horizontal="center"/>
    </xf>
    <xf numFmtId="0" fontId="59" fillId="0" borderId="7" xfId="0" applyFont="1" applyBorder="1" applyAlignment="1">
      <alignment horizontal="left"/>
    </xf>
    <xf numFmtId="186" fontId="59" fillId="0" borderId="1" xfId="0" applyNumberFormat="1" applyFont="1" applyBorder="1" applyAlignment="1">
      <alignment horizontal="right"/>
    </xf>
    <xf numFmtId="0" fontId="21" fillId="0" borderId="11" xfId="0" applyFont="1" applyBorder="1" applyAlignment="1">
      <alignment horizontal="center"/>
    </xf>
    <xf numFmtId="0" fontId="21" fillId="0" borderId="13" xfId="0" applyFont="1" applyBorder="1" applyAlignment="1">
      <alignment horizontal="center"/>
    </xf>
    <xf numFmtId="0" fontId="21" fillId="0" borderId="12" xfId="0" applyFont="1" applyBorder="1" applyAlignment="1">
      <alignment horizontal="center"/>
    </xf>
  </cellXfs>
  <cellStyles count="1">
    <cellStyle name="標準" xfId="0" builtinId="0"/>
  </cellStyles>
  <dxfs count="0"/>
  <tableStyles count="0" defaultTableStyle="TableStyleMedium2" defaultPivotStyle="PivotStyleLight16"/>
  <colors>
    <mruColors>
      <color rgb="FFFFFF99"/>
      <color rgb="FFFFFFCC"/>
      <color rgb="FFFFCCFF"/>
      <color rgb="FFFF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２．</a:t>
            </a:r>
            <a:r>
              <a:rPr lang="en-US" altLang="ja-JP" sz="1200"/>
              <a:t>23</a:t>
            </a:r>
            <a:r>
              <a:rPr lang="ja-JP" altLang="en-US" sz="1200"/>
              <a:t>年度から月額</a:t>
            </a:r>
            <a:r>
              <a:rPr lang="en-US" altLang="ja-JP" sz="1200"/>
              <a:t>1000</a:t>
            </a:r>
            <a:r>
              <a:rPr lang="ja-JP" altLang="en-US" sz="1200"/>
              <a:t>円程度の増額の場合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752688172043011"/>
          <c:y val="0.12204507431494921"/>
          <c:w val="0.87190275829827024"/>
          <c:h val="0.42998886560499733"/>
        </c:manualLayout>
      </c:layout>
      <c:lineChart>
        <c:grouping val="standard"/>
        <c:varyColors val="0"/>
        <c:ser>
          <c:idx val="0"/>
          <c:order val="0"/>
          <c:tx>
            <c:strRef>
              <c:f>'資料８　増額シミュレーション'!$N$22</c:f>
              <c:strCache>
                <c:ptCount val="1"/>
                <c:pt idx="0">
                  <c:v>1番館</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増額シミュレーション'!$O$22:$AC$22</c:f>
              <c:numCache>
                <c:formatCode>#,##0,</c:formatCode>
                <c:ptCount val="15"/>
                <c:pt idx="0">
                  <c:v>217841469</c:v>
                </c:pt>
                <c:pt idx="1">
                  <c:v>198452028</c:v>
                </c:pt>
                <c:pt idx="2">
                  <c:v>213913953.7967588</c:v>
                </c:pt>
                <c:pt idx="3">
                  <c:v>195953192.76915589</c:v>
                </c:pt>
                <c:pt idx="4">
                  <c:v>211169814.17914513</c:v>
                </c:pt>
                <c:pt idx="5">
                  <c:v>226263884.54092547</c:v>
                </c:pt>
                <c:pt idx="6">
                  <c:v>240135467.61926466</c:v>
                </c:pt>
                <c:pt idx="7">
                  <c:v>254984624.42773953</c:v>
                </c:pt>
                <c:pt idx="8">
                  <c:v>266791413.22689265</c:v>
                </c:pt>
                <c:pt idx="9">
                  <c:v>281395889.52230519</c:v>
                </c:pt>
                <c:pt idx="10">
                  <c:v>295878106.06258595</c:v>
                </c:pt>
                <c:pt idx="11">
                  <c:v>310238112.83727568</c:v>
                </c:pt>
                <c:pt idx="12">
                  <c:v>317405957.07466727</c:v>
                </c:pt>
                <c:pt idx="13">
                  <c:v>331521683.23954082</c:v>
                </c:pt>
                <c:pt idx="14">
                  <c:v>84815333.030813754</c:v>
                </c:pt>
              </c:numCache>
            </c:numRef>
          </c:val>
          <c:smooth val="0"/>
          <c:extLst>
            <c:ext xmlns:c16="http://schemas.microsoft.com/office/drawing/2014/chart" uri="{C3380CC4-5D6E-409C-BE32-E72D297353CC}">
              <c16:uniqueId val="{00000000-E8FD-42DD-BCEA-5BD2727CE164}"/>
            </c:ext>
          </c:extLst>
        </c:ser>
        <c:ser>
          <c:idx val="1"/>
          <c:order val="1"/>
          <c:tx>
            <c:strRef>
              <c:f>'資料８　増額シミュレーション'!$N$23</c:f>
              <c:strCache>
                <c:ptCount val="1"/>
                <c:pt idx="0">
                  <c:v>2番館</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増額シミュレーション'!$O$23:$AC$23</c:f>
              <c:numCache>
                <c:formatCode>#,##0,</c:formatCode>
                <c:ptCount val="15"/>
                <c:pt idx="0">
                  <c:v>155347291</c:v>
                </c:pt>
                <c:pt idx="1">
                  <c:v>138312725</c:v>
                </c:pt>
                <c:pt idx="2">
                  <c:v>151520260.02882293</c:v>
                </c:pt>
                <c:pt idx="3">
                  <c:v>131313628.92106025</c:v>
                </c:pt>
                <c:pt idx="4">
                  <c:v>144292896.12837353</c:v>
                </c:pt>
                <c:pt idx="5">
                  <c:v>157158123.54550305</c:v>
                </c:pt>
                <c:pt idx="6">
                  <c:v>168909370.50870776</c:v>
                </c:pt>
                <c:pt idx="7">
                  <c:v>181546693.79412788</c:v>
                </c:pt>
                <c:pt idx="8">
                  <c:v>191570147.61606959</c:v>
                </c:pt>
                <c:pt idx="9">
                  <c:v>203979783.62521178</c:v>
                </c:pt>
                <c:pt idx="10">
                  <c:v>216275650.90673456</c:v>
                </c:pt>
                <c:pt idx="11">
                  <c:v>228457795.97836933</c:v>
                </c:pt>
                <c:pt idx="12">
                  <c:v>234476262.78837016</c:v>
                </c:pt>
                <c:pt idx="13">
                  <c:v>246431092.71340635</c:v>
                </c:pt>
                <c:pt idx="14">
                  <c:v>18972324.556375712</c:v>
                </c:pt>
              </c:numCache>
            </c:numRef>
          </c:val>
          <c:smooth val="0"/>
          <c:extLst>
            <c:ext xmlns:c16="http://schemas.microsoft.com/office/drawing/2014/chart" uri="{C3380CC4-5D6E-409C-BE32-E72D297353CC}">
              <c16:uniqueId val="{00000001-E8FD-42DD-BCEA-5BD2727CE164}"/>
            </c:ext>
          </c:extLst>
        </c:ser>
        <c:ser>
          <c:idx val="2"/>
          <c:order val="2"/>
          <c:tx>
            <c:strRef>
              <c:f>'資料８　増額シミュレーション'!$N$24</c:f>
              <c:strCache>
                <c:ptCount val="1"/>
                <c:pt idx="0">
                  <c:v>3番館</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増額シミュレーション'!$O$24:$AC$24</c:f>
              <c:numCache>
                <c:formatCode>#,##0,</c:formatCode>
                <c:ptCount val="15"/>
                <c:pt idx="0">
                  <c:v>251009425</c:v>
                </c:pt>
                <c:pt idx="1">
                  <c:v>225112566</c:v>
                </c:pt>
                <c:pt idx="2">
                  <c:v>246985081.26503408</c:v>
                </c:pt>
                <c:pt idx="3">
                  <c:v>235380946.01324111</c:v>
                </c:pt>
                <c:pt idx="4">
                  <c:v>256900259.9713847</c:v>
                </c:pt>
                <c:pt idx="5">
                  <c:v>278243118.90987617</c:v>
                </c:pt>
                <c:pt idx="6">
                  <c:v>297709614.64036059</c:v>
                </c:pt>
                <c:pt idx="7">
                  <c:v>318699835.01318324</c:v>
                </c:pt>
                <c:pt idx="8">
                  <c:v>335323863.91473538</c:v>
                </c:pt>
                <c:pt idx="9">
                  <c:v>355961781.26467961</c:v>
                </c:pt>
                <c:pt idx="10">
                  <c:v>376423663.01305419</c:v>
                </c:pt>
                <c:pt idx="11">
                  <c:v>396709581.13725573</c:v>
                </c:pt>
                <c:pt idx="12">
                  <c:v>406669603.63890034</c:v>
                </c:pt>
                <c:pt idx="13">
                  <c:v>426603794.54056281</c:v>
                </c:pt>
                <c:pt idx="14">
                  <c:v>40102213.882393003</c:v>
                </c:pt>
              </c:numCache>
            </c:numRef>
          </c:val>
          <c:smooth val="0"/>
          <c:extLst>
            <c:ext xmlns:c16="http://schemas.microsoft.com/office/drawing/2014/chart" uri="{C3380CC4-5D6E-409C-BE32-E72D297353CC}">
              <c16:uniqueId val="{00000002-E8FD-42DD-BCEA-5BD2727CE164}"/>
            </c:ext>
          </c:extLst>
        </c:ser>
        <c:ser>
          <c:idx val="3"/>
          <c:order val="3"/>
          <c:tx>
            <c:strRef>
              <c:f>'資料８　増額シミュレーション'!$N$25</c:f>
              <c:strCache>
                <c:ptCount val="1"/>
                <c:pt idx="0">
                  <c:v>4番館</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増額シミュレーション'!$O$25:$AC$25</c:f>
              <c:numCache>
                <c:formatCode>#,##0,</c:formatCode>
                <c:ptCount val="15"/>
                <c:pt idx="0">
                  <c:v>85111215</c:v>
                </c:pt>
                <c:pt idx="1">
                  <c:v>77613287</c:v>
                </c:pt>
                <c:pt idx="2">
                  <c:v>87483426.396896631</c:v>
                </c:pt>
                <c:pt idx="3">
                  <c:v>67993502.969030336</c:v>
                </c:pt>
                <c:pt idx="4">
                  <c:v>77743550.6244317</c:v>
                </c:pt>
                <c:pt idx="5">
                  <c:v>87433601.925934598</c:v>
                </c:pt>
                <c:pt idx="6">
                  <c:v>96533688.090355426</c:v>
                </c:pt>
                <c:pt idx="7">
                  <c:v>106103838.98763165</c:v>
                </c:pt>
                <c:pt idx="8">
                  <c:v>114104083.1399194</c:v>
                </c:pt>
                <c:pt idx="9">
                  <c:v>123554447.72065002</c:v>
                </c:pt>
                <c:pt idx="10">
                  <c:v>132944958.55354549</c:v>
                </c:pt>
                <c:pt idx="11">
                  <c:v>142275640.11159259</c:v>
                </c:pt>
                <c:pt idx="12">
                  <c:v>148416515.51597559</c:v>
                </c:pt>
                <c:pt idx="13">
                  <c:v>157627606.53496757</c:v>
                </c:pt>
                <c:pt idx="14">
                  <c:v>-1481066.4172200263</c:v>
                </c:pt>
              </c:numCache>
            </c:numRef>
          </c:val>
          <c:smooth val="0"/>
          <c:extLst>
            <c:ext xmlns:c16="http://schemas.microsoft.com/office/drawing/2014/chart" uri="{C3380CC4-5D6E-409C-BE32-E72D297353CC}">
              <c16:uniqueId val="{00000003-E8FD-42DD-BCEA-5BD2727CE164}"/>
            </c:ext>
          </c:extLst>
        </c:ser>
        <c:ser>
          <c:idx val="4"/>
          <c:order val="4"/>
          <c:tx>
            <c:strRef>
              <c:f>'資料８　増額シミュレーション'!$N$26</c:f>
              <c:strCache>
                <c:ptCount val="1"/>
                <c:pt idx="0">
                  <c:v>5番館</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増額シミュレーション'!$O$26:$AC$26</c:f>
              <c:numCache>
                <c:formatCode>#,##0,</c:formatCode>
                <c:ptCount val="15"/>
                <c:pt idx="0">
                  <c:v>128196029</c:v>
                </c:pt>
                <c:pt idx="1">
                  <c:v>113467091</c:v>
                </c:pt>
                <c:pt idx="2">
                  <c:v>128641675.28577034</c:v>
                </c:pt>
                <c:pt idx="3">
                  <c:v>113727119.84550676</c:v>
                </c:pt>
                <c:pt idx="4">
                  <c:v>128663491.93867451</c:v>
                </c:pt>
                <c:pt idx="5">
                  <c:v>143480856.15642661</c:v>
                </c:pt>
                <c:pt idx="6">
                  <c:v>157149274.41997588</c:v>
                </c:pt>
                <c:pt idx="7">
                  <c:v>171728805.97888607</c:v>
                </c:pt>
                <c:pt idx="8">
                  <c:v>183689507.40928194</c:v>
                </c:pt>
                <c:pt idx="9">
                  <c:v>198031432.61197785</c:v>
                </c:pt>
                <c:pt idx="10">
                  <c:v>212254632.81052467</c:v>
                </c:pt>
                <c:pt idx="11">
                  <c:v>226359156.54917505</c:v>
                </c:pt>
                <c:pt idx="12">
                  <c:v>234185049.69076633</c:v>
                </c:pt>
                <c:pt idx="13">
                  <c:v>248052355.41452125</c:v>
                </c:pt>
                <c:pt idx="14">
                  <c:v>-22358885.786233962</c:v>
                </c:pt>
              </c:numCache>
            </c:numRef>
          </c:val>
          <c:smooth val="0"/>
          <c:extLst>
            <c:ext xmlns:c16="http://schemas.microsoft.com/office/drawing/2014/chart" uri="{C3380CC4-5D6E-409C-BE32-E72D297353CC}">
              <c16:uniqueId val="{00000004-E8FD-42DD-BCEA-5BD2727CE164}"/>
            </c:ext>
          </c:extLst>
        </c:ser>
        <c:dLbls>
          <c:showLegendKey val="0"/>
          <c:showVal val="0"/>
          <c:showCatName val="0"/>
          <c:showSerName val="0"/>
          <c:showPercent val="0"/>
          <c:showBubbleSize val="0"/>
        </c:dLbls>
        <c:marker val="1"/>
        <c:smooth val="0"/>
        <c:axId val="673479192"/>
        <c:axId val="673476240"/>
      </c:lineChart>
      <c:catAx>
        <c:axId val="673479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3476240"/>
        <c:crosses val="autoZero"/>
        <c:auto val="1"/>
        <c:lblAlgn val="ctr"/>
        <c:lblOffset val="100"/>
        <c:noMultiLvlLbl val="0"/>
      </c:catAx>
      <c:valAx>
        <c:axId val="673476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3479192"/>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25" r="0.25" t="0.75" header="0.3" footer="0.3"/>
    <c:pageSetup paperSize="9" orientation="portrait"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１．現状維持</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'資料８　増額シミュレーション'!$N$13</c:f>
              <c:strCache>
                <c:ptCount val="1"/>
                <c:pt idx="0">
                  <c:v>1番館</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'資料８　増額シミュレーション'!$O$11:$AC$11</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増額シミュレーション'!$O$13:$AC$13</c:f>
              <c:numCache>
                <c:formatCode>#,##0,</c:formatCode>
                <c:ptCount val="15"/>
                <c:pt idx="0">
                  <c:v>217841469</c:v>
                </c:pt>
                <c:pt idx="1">
                  <c:v>198452028</c:v>
                </c:pt>
                <c:pt idx="2">
                  <c:v>212526393.7967588</c:v>
                </c:pt>
                <c:pt idx="3">
                  <c:v>193178072.76915589</c:v>
                </c:pt>
                <c:pt idx="4">
                  <c:v>207007134.17914513</c:v>
                </c:pt>
                <c:pt idx="5">
                  <c:v>220713644.54092547</c:v>
                </c:pt>
                <c:pt idx="6">
                  <c:v>233197667.61926466</c:v>
                </c:pt>
                <c:pt idx="7">
                  <c:v>246659264.42773953</c:v>
                </c:pt>
                <c:pt idx="8">
                  <c:v>257078493.22689262</c:v>
                </c:pt>
                <c:pt idx="9">
                  <c:v>270295409.52230519</c:v>
                </c:pt>
                <c:pt idx="10">
                  <c:v>283390066.06258595</c:v>
                </c:pt>
                <c:pt idx="11">
                  <c:v>296362512.83727568</c:v>
                </c:pt>
                <c:pt idx="12">
                  <c:v>302142797.07466727</c:v>
                </c:pt>
                <c:pt idx="13">
                  <c:v>314870963.23954082</c:v>
                </c:pt>
                <c:pt idx="14">
                  <c:v>66777053.030813754</c:v>
                </c:pt>
              </c:numCache>
            </c:numRef>
          </c:val>
          <c:smooth val="0"/>
          <c:extLst>
            <c:ext xmlns:c16="http://schemas.microsoft.com/office/drawing/2014/chart" uri="{C3380CC4-5D6E-409C-BE32-E72D297353CC}">
              <c16:uniqueId val="{00000000-3402-4180-A692-A7CA465D459D}"/>
            </c:ext>
          </c:extLst>
        </c:ser>
        <c:ser>
          <c:idx val="1"/>
          <c:order val="1"/>
          <c:tx>
            <c:strRef>
              <c:f>'資料８　増額シミュレーション'!$N$14</c:f>
              <c:strCache>
                <c:ptCount val="1"/>
                <c:pt idx="0">
                  <c:v>2番館</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'資料８　増額シミュレーション'!$O$11:$AC$11</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増額シミュレーション'!$O$14:$AC$14</c:f>
              <c:numCache>
                <c:formatCode>#,##0,</c:formatCode>
                <c:ptCount val="15"/>
                <c:pt idx="0">
                  <c:v>155347291</c:v>
                </c:pt>
                <c:pt idx="1">
                  <c:v>138312725</c:v>
                </c:pt>
                <c:pt idx="2">
                  <c:v>150333340.02882293</c:v>
                </c:pt>
                <c:pt idx="3">
                  <c:v>128939788.92106025</c:v>
                </c:pt>
                <c:pt idx="4">
                  <c:v>140732136.12837353</c:v>
                </c:pt>
                <c:pt idx="5">
                  <c:v>152410443.54550305</c:v>
                </c:pt>
                <c:pt idx="6">
                  <c:v>162974770.50870776</c:v>
                </c:pt>
                <c:pt idx="7">
                  <c:v>174425173.79412788</c:v>
                </c:pt>
                <c:pt idx="8">
                  <c:v>183261707.61606959</c:v>
                </c:pt>
                <c:pt idx="9">
                  <c:v>194484423.62521178</c:v>
                </c:pt>
                <c:pt idx="10">
                  <c:v>205593370.90673456</c:v>
                </c:pt>
                <c:pt idx="11">
                  <c:v>216588595.97836933</c:v>
                </c:pt>
                <c:pt idx="12">
                  <c:v>221420142.78837016</c:v>
                </c:pt>
                <c:pt idx="13">
                  <c:v>232188052.71340635</c:v>
                </c:pt>
                <c:pt idx="14">
                  <c:v>3542364.5563757122</c:v>
                </c:pt>
              </c:numCache>
            </c:numRef>
          </c:val>
          <c:smooth val="0"/>
          <c:extLst>
            <c:ext xmlns:c16="http://schemas.microsoft.com/office/drawing/2014/chart" uri="{C3380CC4-5D6E-409C-BE32-E72D297353CC}">
              <c16:uniqueId val="{00000001-3402-4180-A692-A7CA465D459D}"/>
            </c:ext>
          </c:extLst>
        </c:ser>
        <c:ser>
          <c:idx val="2"/>
          <c:order val="2"/>
          <c:tx>
            <c:strRef>
              <c:f>'資料８　増額シミュレーション'!$N$15</c:f>
              <c:strCache>
                <c:ptCount val="1"/>
                <c:pt idx="0">
                  <c:v>3番館</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'資料８　増額シミュレーション'!$O$11:$AC$11</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増額シミュレーション'!$O$15:$AC$15</c:f>
              <c:numCache>
                <c:formatCode>#,##0,</c:formatCode>
                <c:ptCount val="15"/>
                <c:pt idx="0">
                  <c:v>251009425</c:v>
                </c:pt>
                <c:pt idx="1">
                  <c:v>225112566</c:v>
                </c:pt>
                <c:pt idx="2">
                  <c:v>245021521.26503408</c:v>
                </c:pt>
                <c:pt idx="3">
                  <c:v>231453826.01324108</c:v>
                </c:pt>
                <c:pt idx="4">
                  <c:v>251009579.97138467</c:v>
                </c:pt>
                <c:pt idx="5">
                  <c:v>270388878.90987611</c:v>
                </c:pt>
                <c:pt idx="6">
                  <c:v>287891814.64036053</c:v>
                </c:pt>
                <c:pt idx="7">
                  <c:v>306918475.01318318</c:v>
                </c:pt>
                <c:pt idx="8">
                  <c:v>321578943.91473532</c:v>
                </c:pt>
                <c:pt idx="9">
                  <c:v>340253301.26467961</c:v>
                </c:pt>
                <c:pt idx="10">
                  <c:v>358751623.01305419</c:v>
                </c:pt>
                <c:pt idx="11">
                  <c:v>377073981.13725573</c:v>
                </c:pt>
                <c:pt idx="12">
                  <c:v>385070443.63890034</c:v>
                </c:pt>
                <c:pt idx="13">
                  <c:v>403041074.54056281</c:v>
                </c:pt>
                <c:pt idx="14">
                  <c:v>14575933.882393003</c:v>
                </c:pt>
              </c:numCache>
            </c:numRef>
          </c:val>
          <c:smooth val="0"/>
          <c:extLst>
            <c:ext xmlns:c16="http://schemas.microsoft.com/office/drawing/2014/chart" uri="{C3380CC4-5D6E-409C-BE32-E72D297353CC}">
              <c16:uniqueId val="{00000002-3402-4180-A692-A7CA465D459D}"/>
            </c:ext>
          </c:extLst>
        </c:ser>
        <c:ser>
          <c:idx val="3"/>
          <c:order val="3"/>
          <c:tx>
            <c:strRef>
              <c:f>'資料８　増額シミュレーション'!$N$16</c:f>
              <c:strCache>
                <c:ptCount val="1"/>
                <c:pt idx="0">
                  <c:v>4番館</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'資料８　増額シミュレーション'!$O$11:$AC$11</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増額シミュレーション'!$O$16:$AC$16</c:f>
              <c:numCache>
                <c:formatCode>#,##0,</c:formatCode>
                <c:ptCount val="15"/>
                <c:pt idx="0">
                  <c:v>85111215</c:v>
                </c:pt>
                <c:pt idx="1">
                  <c:v>77613287</c:v>
                </c:pt>
                <c:pt idx="2">
                  <c:v>86884386.396896631</c:v>
                </c:pt>
                <c:pt idx="3">
                  <c:v>66795422.969030336</c:v>
                </c:pt>
                <c:pt idx="4">
                  <c:v>75946430.6244317</c:v>
                </c:pt>
                <c:pt idx="5">
                  <c:v>85037441.925934598</c:v>
                </c:pt>
                <c:pt idx="6">
                  <c:v>93538488.090355426</c:v>
                </c:pt>
                <c:pt idx="7">
                  <c:v>102509598.98763165</c:v>
                </c:pt>
                <c:pt idx="8">
                  <c:v>109910803.1399194</c:v>
                </c:pt>
                <c:pt idx="9">
                  <c:v>118762127.72065002</c:v>
                </c:pt>
                <c:pt idx="10">
                  <c:v>127553598.55354549</c:v>
                </c:pt>
                <c:pt idx="11">
                  <c:v>136285240.11159259</c:v>
                </c:pt>
                <c:pt idx="12">
                  <c:v>141827075.51597559</c:v>
                </c:pt>
                <c:pt idx="13">
                  <c:v>150439126.53496757</c:v>
                </c:pt>
                <c:pt idx="14">
                  <c:v>-9268586.4172200263</c:v>
                </c:pt>
              </c:numCache>
            </c:numRef>
          </c:val>
          <c:smooth val="0"/>
          <c:extLst>
            <c:ext xmlns:c16="http://schemas.microsoft.com/office/drawing/2014/chart" uri="{C3380CC4-5D6E-409C-BE32-E72D297353CC}">
              <c16:uniqueId val="{00000003-3402-4180-A692-A7CA465D459D}"/>
            </c:ext>
          </c:extLst>
        </c:ser>
        <c:ser>
          <c:idx val="4"/>
          <c:order val="4"/>
          <c:tx>
            <c:strRef>
              <c:f>'資料８　増額シミュレーション'!$N$17</c:f>
              <c:strCache>
                <c:ptCount val="1"/>
                <c:pt idx="0">
                  <c:v>5番館</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'資料８　増額シミュレーション'!$O$11:$AC$11</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増額シミュレーション'!$O$17:$AC$17</c:f>
              <c:numCache>
                <c:formatCode>#,##0,</c:formatCode>
                <c:ptCount val="15"/>
                <c:pt idx="0">
                  <c:v>128196029</c:v>
                </c:pt>
                <c:pt idx="1">
                  <c:v>113467091</c:v>
                </c:pt>
                <c:pt idx="2">
                  <c:v>127530955.28577034</c:v>
                </c:pt>
                <c:pt idx="3">
                  <c:v>111505679.84550676</c:v>
                </c:pt>
                <c:pt idx="4">
                  <c:v>125331331.93867451</c:v>
                </c:pt>
                <c:pt idx="5">
                  <c:v>139037976.15642661</c:v>
                </c:pt>
                <c:pt idx="6">
                  <c:v>151595674.41997588</c:v>
                </c:pt>
                <c:pt idx="7">
                  <c:v>165064485.97888607</c:v>
                </c:pt>
                <c:pt idx="8">
                  <c:v>175914467.40928194</c:v>
                </c:pt>
                <c:pt idx="9">
                  <c:v>189145672.61197785</c:v>
                </c:pt>
                <c:pt idx="10">
                  <c:v>202258152.81052467</c:v>
                </c:pt>
                <c:pt idx="11">
                  <c:v>215251956.54917505</c:v>
                </c:pt>
                <c:pt idx="12">
                  <c:v>221967129.69076633</c:v>
                </c:pt>
                <c:pt idx="13">
                  <c:v>234723715.41452125</c:v>
                </c:pt>
                <c:pt idx="14">
                  <c:v>-36798245.786233962</c:v>
                </c:pt>
              </c:numCache>
            </c:numRef>
          </c:val>
          <c:smooth val="0"/>
          <c:extLst>
            <c:ext xmlns:c16="http://schemas.microsoft.com/office/drawing/2014/chart" uri="{C3380CC4-5D6E-409C-BE32-E72D297353CC}">
              <c16:uniqueId val="{00000004-3402-4180-A692-A7CA465D459D}"/>
            </c:ext>
          </c:extLst>
        </c:ser>
        <c:dLbls>
          <c:showLegendKey val="0"/>
          <c:showVal val="0"/>
          <c:showCatName val="0"/>
          <c:showSerName val="0"/>
          <c:showPercent val="0"/>
          <c:showBubbleSize val="0"/>
        </c:dLbls>
        <c:marker val="1"/>
        <c:smooth val="0"/>
        <c:axId val="511486904"/>
        <c:axId val="511486576"/>
      </c:lineChart>
      <c:catAx>
        <c:axId val="5114869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486576"/>
        <c:crosses val="autoZero"/>
        <c:auto val="1"/>
        <c:lblAlgn val="ctr"/>
        <c:lblOffset val="100"/>
        <c:noMultiLvlLbl val="0"/>
      </c:catAx>
      <c:valAx>
        <c:axId val="511486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486904"/>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３．</a:t>
            </a:r>
            <a:r>
              <a:rPr lang="en-US" altLang="ja-JP" sz="1200"/>
              <a:t>23</a:t>
            </a:r>
            <a:r>
              <a:rPr lang="ja-JP" altLang="en-US" sz="1200"/>
              <a:t>年度から月額</a:t>
            </a:r>
            <a:r>
              <a:rPr lang="en-US" altLang="ja-JP" sz="1200"/>
              <a:t>3000</a:t>
            </a:r>
            <a:r>
              <a:rPr lang="ja-JP" altLang="en-US" sz="1200"/>
              <a:t>円程度の増額の場合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'資料８　増額シミュレーション'!$N$31</c:f>
              <c:strCache>
                <c:ptCount val="1"/>
                <c:pt idx="0">
                  <c:v>1番館</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増額シミュレーション'!$O$31:$AC$31</c:f>
              <c:numCache>
                <c:formatCode>#,##0,</c:formatCode>
                <c:ptCount val="15"/>
                <c:pt idx="0">
                  <c:v>217841469</c:v>
                </c:pt>
                <c:pt idx="1">
                  <c:v>198452028</c:v>
                </c:pt>
                <c:pt idx="2">
                  <c:v>216668553.7967588</c:v>
                </c:pt>
                <c:pt idx="3">
                  <c:v>201462392.76915592</c:v>
                </c:pt>
                <c:pt idx="4">
                  <c:v>219433614.17914516</c:v>
                </c:pt>
                <c:pt idx="5">
                  <c:v>237282284.5409255</c:v>
                </c:pt>
                <c:pt idx="6">
                  <c:v>253908467.61926469</c:v>
                </c:pt>
                <c:pt idx="7">
                  <c:v>271512224.42773956</c:v>
                </c:pt>
                <c:pt idx="8">
                  <c:v>286073613.22689265</c:v>
                </c:pt>
                <c:pt idx="9">
                  <c:v>303432689.52230519</c:v>
                </c:pt>
                <c:pt idx="10">
                  <c:v>320669506.06258595</c:v>
                </c:pt>
                <c:pt idx="11">
                  <c:v>337784112.83727568</c:v>
                </c:pt>
                <c:pt idx="12">
                  <c:v>347706557.07466727</c:v>
                </c:pt>
                <c:pt idx="13">
                  <c:v>364576883.23954082</c:v>
                </c:pt>
                <c:pt idx="14">
                  <c:v>120625133.03081375</c:v>
                </c:pt>
              </c:numCache>
            </c:numRef>
          </c:val>
          <c:smooth val="0"/>
          <c:extLst>
            <c:ext xmlns:c16="http://schemas.microsoft.com/office/drawing/2014/chart" uri="{C3380CC4-5D6E-409C-BE32-E72D297353CC}">
              <c16:uniqueId val="{00000000-2565-4969-B033-986884DB3E70}"/>
            </c:ext>
          </c:extLst>
        </c:ser>
        <c:ser>
          <c:idx val="1"/>
          <c:order val="1"/>
          <c:tx>
            <c:strRef>
              <c:f>'資料８　増額シミュレーション'!$N$32</c:f>
              <c:strCache>
                <c:ptCount val="1"/>
                <c:pt idx="0">
                  <c:v>2番館</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増額シミュレーション'!$O$32:$AC$32</c:f>
              <c:numCache>
                <c:formatCode>#,##0,</c:formatCode>
                <c:ptCount val="15"/>
                <c:pt idx="0">
                  <c:v>155347291</c:v>
                </c:pt>
                <c:pt idx="1">
                  <c:v>138312725</c:v>
                </c:pt>
                <c:pt idx="2">
                  <c:v>153876340.02882293</c:v>
                </c:pt>
                <c:pt idx="3">
                  <c:v>136025788.92106026</c:v>
                </c:pt>
                <c:pt idx="4">
                  <c:v>151361136.12837356</c:v>
                </c:pt>
                <c:pt idx="5">
                  <c:v>166582443.54550308</c:v>
                </c:pt>
                <c:pt idx="6">
                  <c:v>180689770.50870779</c:v>
                </c:pt>
                <c:pt idx="7">
                  <c:v>195683173.79412791</c:v>
                </c:pt>
                <c:pt idx="8">
                  <c:v>208062707.61606961</c:v>
                </c:pt>
                <c:pt idx="9">
                  <c:v>222828423.62521181</c:v>
                </c:pt>
                <c:pt idx="10">
                  <c:v>237480370.90673459</c:v>
                </c:pt>
                <c:pt idx="11">
                  <c:v>252018595.97836933</c:v>
                </c:pt>
                <c:pt idx="12">
                  <c:v>260393142.78837016</c:v>
                </c:pt>
                <c:pt idx="13">
                  <c:v>274704052.71340632</c:v>
                </c:pt>
                <c:pt idx="14">
                  <c:v>49601364.556375653</c:v>
                </c:pt>
              </c:numCache>
            </c:numRef>
          </c:val>
          <c:smooth val="0"/>
          <c:extLst>
            <c:ext xmlns:c16="http://schemas.microsoft.com/office/drawing/2014/chart" uri="{C3380CC4-5D6E-409C-BE32-E72D297353CC}">
              <c16:uniqueId val="{00000001-2565-4969-B033-986884DB3E70}"/>
            </c:ext>
          </c:extLst>
        </c:ser>
        <c:ser>
          <c:idx val="2"/>
          <c:order val="2"/>
          <c:tx>
            <c:strRef>
              <c:f>'資料８　増額シミュレーション'!$N$33</c:f>
              <c:strCache>
                <c:ptCount val="1"/>
                <c:pt idx="0">
                  <c:v>3番館</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増額シミュレーション'!$O$33:$AC$33</c:f>
              <c:numCache>
                <c:formatCode>#,##0,</c:formatCode>
                <c:ptCount val="15"/>
                <c:pt idx="0">
                  <c:v>251009425</c:v>
                </c:pt>
                <c:pt idx="1">
                  <c:v>225112566</c:v>
                </c:pt>
                <c:pt idx="2">
                  <c:v>250886761.26503408</c:v>
                </c:pt>
                <c:pt idx="3">
                  <c:v>243184306.01324111</c:v>
                </c:pt>
                <c:pt idx="4">
                  <c:v>268605299.9713847</c:v>
                </c:pt>
                <c:pt idx="5">
                  <c:v>293849838.90987617</c:v>
                </c:pt>
                <c:pt idx="6">
                  <c:v>317218014.64036059</c:v>
                </c:pt>
                <c:pt idx="7">
                  <c:v>342109915.01318324</c:v>
                </c:pt>
                <c:pt idx="8">
                  <c:v>362635623.91473538</c:v>
                </c:pt>
                <c:pt idx="9">
                  <c:v>387175221.26467961</c:v>
                </c:pt>
                <c:pt idx="10">
                  <c:v>411538783.01305419</c:v>
                </c:pt>
                <c:pt idx="11">
                  <c:v>435726381.13725573</c:v>
                </c:pt>
                <c:pt idx="12">
                  <c:v>449588083.63890034</c:v>
                </c:pt>
                <c:pt idx="13">
                  <c:v>473423954.54056281</c:v>
                </c:pt>
                <c:pt idx="14">
                  <c:v>90824053.882393003</c:v>
                </c:pt>
              </c:numCache>
            </c:numRef>
          </c:val>
          <c:smooth val="0"/>
          <c:extLst>
            <c:ext xmlns:c16="http://schemas.microsoft.com/office/drawing/2014/chart" uri="{C3380CC4-5D6E-409C-BE32-E72D297353CC}">
              <c16:uniqueId val="{00000002-2565-4969-B033-986884DB3E70}"/>
            </c:ext>
          </c:extLst>
        </c:ser>
        <c:ser>
          <c:idx val="3"/>
          <c:order val="3"/>
          <c:tx>
            <c:strRef>
              <c:f>'資料８　増額シミュレーション'!$N$34</c:f>
              <c:strCache>
                <c:ptCount val="1"/>
                <c:pt idx="0">
                  <c:v>4番館</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増額シミュレーション'!$O$34:$AC$34</c:f>
              <c:numCache>
                <c:formatCode>#,##0,</c:formatCode>
                <c:ptCount val="15"/>
                <c:pt idx="0">
                  <c:v>85111215</c:v>
                </c:pt>
                <c:pt idx="1">
                  <c:v>77613287</c:v>
                </c:pt>
                <c:pt idx="2">
                  <c:v>88632666.396896631</c:v>
                </c:pt>
                <c:pt idx="3">
                  <c:v>70291982.969030336</c:v>
                </c:pt>
                <c:pt idx="4">
                  <c:v>81191270.6244317</c:v>
                </c:pt>
                <c:pt idx="5">
                  <c:v>92030561.925934598</c:v>
                </c:pt>
                <c:pt idx="6">
                  <c:v>102279888.09035543</c:v>
                </c:pt>
                <c:pt idx="7">
                  <c:v>112999278.98763165</c:v>
                </c:pt>
                <c:pt idx="8">
                  <c:v>122148763.1399194</c:v>
                </c:pt>
                <c:pt idx="9">
                  <c:v>132748367.72065002</c:v>
                </c:pt>
                <c:pt idx="10">
                  <c:v>143288118.5535455</c:v>
                </c:pt>
                <c:pt idx="11">
                  <c:v>153768040.11159259</c:v>
                </c:pt>
                <c:pt idx="12">
                  <c:v>161058155.51597559</c:v>
                </c:pt>
                <c:pt idx="13">
                  <c:v>171418486.53496757</c:v>
                </c:pt>
                <c:pt idx="14">
                  <c:v>13459053.582779974</c:v>
                </c:pt>
              </c:numCache>
            </c:numRef>
          </c:val>
          <c:smooth val="0"/>
          <c:extLst>
            <c:ext xmlns:c16="http://schemas.microsoft.com/office/drawing/2014/chart" uri="{C3380CC4-5D6E-409C-BE32-E72D297353CC}">
              <c16:uniqueId val="{00000003-2565-4969-B033-986884DB3E70}"/>
            </c:ext>
          </c:extLst>
        </c:ser>
        <c:ser>
          <c:idx val="4"/>
          <c:order val="4"/>
          <c:tx>
            <c:strRef>
              <c:f>'資料８　増額シミュレーション'!$N$35</c:f>
              <c:strCache>
                <c:ptCount val="1"/>
                <c:pt idx="0">
                  <c:v>5番館</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増額シミュレーション'!$O$35:$AC$35</c:f>
              <c:numCache>
                <c:formatCode>#,##0,</c:formatCode>
                <c:ptCount val="15"/>
                <c:pt idx="0">
                  <c:v>128196029</c:v>
                </c:pt>
                <c:pt idx="1">
                  <c:v>113467091</c:v>
                </c:pt>
                <c:pt idx="2">
                  <c:v>130802515.28577034</c:v>
                </c:pt>
                <c:pt idx="3">
                  <c:v>118048799.84550676</c:v>
                </c:pt>
                <c:pt idx="4">
                  <c:v>135146011.93867451</c:v>
                </c:pt>
                <c:pt idx="5">
                  <c:v>152124216.15642661</c:v>
                </c:pt>
                <c:pt idx="6">
                  <c:v>167953474.41997588</c:v>
                </c:pt>
                <c:pt idx="7">
                  <c:v>184693845.97888607</c:v>
                </c:pt>
                <c:pt idx="8">
                  <c:v>198815387.40928194</c:v>
                </c:pt>
                <c:pt idx="9">
                  <c:v>215318152.61197785</c:v>
                </c:pt>
                <c:pt idx="10">
                  <c:v>231702192.81052467</c:v>
                </c:pt>
                <c:pt idx="11">
                  <c:v>247967556.54917505</c:v>
                </c:pt>
                <c:pt idx="12">
                  <c:v>257954289.69076633</c:v>
                </c:pt>
                <c:pt idx="13">
                  <c:v>273982435.41452122</c:v>
                </c:pt>
                <c:pt idx="14">
                  <c:v>5732034.2137659788</c:v>
                </c:pt>
              </c:numCache>
            </c:numRef>
          </c:val>
          <c:smooth val="0"/>
          <c:extLst>
            <c:ext xmlns:c16="http://schemas.microsoft.com/office/drawing/2014/chart" uri="{C3380CC4-5D6E-409C-BE32-E72D297353CC}">
              <c16:uniqueId val="{00000004-2565-4969-B033-986884DB3E70}"/>
            </c:ext>
          </c:extLst>
        </c:ser>
        <c:dLbls>
          <c:showLegendKey val="0"/>
          <c:showVal val="0"/>
          <c:showCatName val="0"/>
          <c:showSerName val="0"/>
          <c:showPercent val="0"/>
          <c:showBubbleSize val="0"/>
        </c:dLbls>
        <c:marker val="1"/>
        <c:smooth val="0"/>
        <c:axId val="673479192"/>
        <c:axId val="673476240"/>
      </c:lineChart>
      <c:catAx>
        <c:axId val="673479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3476240"/>
        <c:crosses val="autoZero"/>
        <c:auto val="1"/>
        <c:lblAlgn val="ctr"/>
        <c:lblOffset val="100"/>
        <c:noMultiLvlLbl val="0"/>
      </c:catAx>
      <c:valAx>
        <c:axId val="673476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3479192"/>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25" r="0.25" t="0.75" header="0.3" footer="0.3"/>
    <c:pageSetup paperSize="9" orientation="portrait"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４．</a:t>
            </a:r>
            <a:r>
              <a:rPr lang="en-US" altLang="ja-JP" sz="1200"/>
              <a:t>23</a:t>
            </a:r>
            <a:r>
              <a:rPr lang="ja-JP" altLang="en-US" sz="1200"/>
              <a:t>年度から月額</a:t>
            </a:r>
            <a:r>
              <a:rPr lang="en-US" altLang="ja-JP" sz="1200"/>
              <a:t>5000</a:t>
            </a:r>
            <a:r>
              <a:rPr lang="ja-JP" altLang="en-US" sz="1200"/>
              <a:t>円程度の増額の場合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'資料８　増額シミュレーション'!$N$40</c:f>
              <c:strCache>
                <c:ptCount val="1"/>
                <c:pt idx="0">
                  <c:v>1番館</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増額シミュレーション'!$O$40:$AC$40</c:f>
              <c:numCache>
                <c:formatCode>#,##0,</c:formatCode>
                <c:ptCount val="15"/>
                <c:pt idx="0">
                  <c:v>217841469</c:v>
                </c:pt>
                <c:pt idx="1">
                  <c:v>198452028</c:v>
                </c:pt>
                <c:pt idx="2">
                  <c:v>219274833.7967588</c:v>
                </c:pt>
                <c:pt idx="3">
                  <c:v>206674952.76915592</c:v>
                </c:pt>
                <c:pt idx="4">
                  <c:v>227252454.17914516</c:v>
                </c:pt>
                <c:pt idx="5">
                  <c:v>247707404.5409255</c:v>
                </c:pt>
                <c:pt idx="6">
                  <c:v>266939867.61926469</c:v>
                </c:pt>
                <c:pt idx="7">
                  <c:v>287149904.42773956</c:v>
                </c:pt>
                <c:pt idx="8">
                  <c:v>304317573.22689265</c:v>
                </c:pt>
                <c:pt idx="9">
                  <c:v>324282929.52230519</c:v>
                </c:pt>
                <c:pt idx="10">
                  <c:v>344126026.06258595</c:v>
                </c:pt>
                <c:pt idx="11">
                  <c:v>363846912.83727568</c:v>
                </c:pt>
                <c:pt idx="12">
                  <c:v>376375637.07466727</c:v>
                </c:pt>
                <c:pt idx="13">
                  <c:v>395852243.23954082</c:v>
                </c:pt>
                <c:pt idx="14">
                  <c:v>154506773.03081375</c:v>
                </c:pt>
              </c:numCache>
            </c:numRef>
          </c:val>
          <c:smooth val="0"/>
          <c:extLst>
            <c:ext xmlns:c16="http://schemas.microsoft.com/office/drawing/2014/chart" uri="{C3380CC4-5D6E-409C-BE32-E72D297353CC}">
              <c16:uniqueId val="{00000000-8D69-4D49-844D-2B0F12A46AB9}"/>
            </c:ext>
          </c:extLst>
        </c:ser>
        <c:ser>
          <c:idx val="1"/>
          <c:order val="1"/>
          <c:tx>
            <c:strRef>
              <c:f>'資料８　増額シミュレーション'!$N$41</c:f>
              <c:strCache>
                <c:ptCount val="1"/>
                <c:pt idx="0">
                  <c:v>2番館</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増額シミュレーション'!$O$41:$AC$41</c:f>
              <c:numCache>
                <c:formatCode>#,##0,</c:formatCode>
                <c:ptCount val="15"/>
                <c:pt idx="0">
                  <c:v>155347291</c:v>
                </c:pt>
                <c:pt idx="1">
                  <c:v>138312725</c:v>
                </c:pt>
                <c:pt idx="2">
                  <c:v>156105100.02882293</c:v>
                </c:pt>
                <c:pt idx="3">
                  <c:v>140483308.92106026</c:v>
                </c:pt>
                <c:pt idx="4">
                  <c:v>158047416.12837356</c:v>
                </c:pt>
                <c:pt idx="5">
                  <c:v>175497483.54550308</c:v>
                </c:pt>
                <c:pt idx="6">
                  <c:v>191833570.50870779</c:v>
                </c:pt>
                <c:pt idx="7">
                  <c:v>209055733.79412791</c:v>
                </c:pt>
                <c:pt idx="8">
                  <c:v>223664027.61606961</c:v>
                </c:pt>
                <c:pt idx="9">
                  <c:v>240658503.62521181</c:v>
                </c:pt>
                <c:pt idx="10">
                  <c:v>257539210.90673459</c:v>
                </c:pt>
                <c:pt idx="11">
                  <c:v>274306195.9783693</c:v>
                </c:pt>
                <c:pt idx="12">
                  <c:v>284909502.78837007</c:v>
                </c:pt>
                <c:pt idx="13">
                  <c:v>301449172.71340621</c:v>
                </c:pt>
                <c:pt idx="14">
                  <c:v>78575244.556375533</c:v>
                </c:pt>
              </c:numCache>
            </c:numRef>
          </c:val>
          <c:smooth val="0"/>
          <c:extLst>
            <c:ext xmlns:c16="http://schemas.microsoft.com/office/drawing/2014/chart" uri="{C3380CC4-5D6E-409C-BE32-E72D297353CC}">
              <c16:uniqueId val="{00000001-8D69-4D49-844D-2B0F12A46AB9}"/>
            </c:ext>
          </c:extLst>
        </c:ser>
        <c:ser>
          <c:idx val="2"/>
          <c:order val="2"/>
          <c:tx>
            <c:strRef>
              <c:f>'資料８　増額シミュレーション'!$N$42</c:f>
              <c:strCache>
                <c:ptCount val="1"/>
                <c:pt idx="0">
                  <c:v>3番館</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増額シミュレーション'!$O$42:$AC$42</c:f>
              <c:numCache>
                <c:formatCode>#,##0,</c:formatCode>
                <c:ptCount val="15"/>
                <c:pt idx="0">
                  <c:v>251009425</c:v>
                </c:pt>
                <c:pt idx="1">
                  <c:v>225112566</c:v>
                </c:pt>
                <c:pt idx="2">
                  <c:v>254577601.26503408</c:v>
                </c:pt>
                <c:pt idx="3">
                  <c:v>250565986.01324111</c:v>
                </c:pt>
                <c:pt idx="4">
                  <c:v>279677819.9713847</c:v>
                </c:pt>
                <c:pt idx="5">
                  <c:v>308613198.90987617</c:v>
                </c:pt>
                <c:pt idx="6">
                  <c:v>335672214.64036059</c:v>
                </c:pt>
                <c:pt idx="7">
                  <c:v>364254955.01318324</c:v>
                </c:pt>
                <c:pt idx="8">
                  <c:v>388471503.91473538</c:v>
                </c:pt>
                <c:pt idx="9">
                  <c:v>416701941.26467961</c:v>
                </c:pt>
                <c:pt idx="10">
                  <c:v>444756343.01305419</c:v>
                </c:pt>
                <c:pt idx="11">
                  <c:v>472634781.13725573</c:v>
                </c:pt>
                <c:pt idx="12">
                  <c:v>490187323.63890034</c:v>
                </c:pt>
                <c:pt idx="13">
                  <c:v>517714034.54056281</c:v>
                </c:pt>
                <c:pt idx="14">
                  <c:v>138804973.88239306</c:v>
                </c:pt>
              </c:numCache>
            </c:numRef>
          </c:val>
          <c:smooth val="0"/>
          <c:extLst>
            <c:ext xmlns:c16="http://schemas.microsoft.com/office/drawing/2014/chart" uri="{C3380CC4-5D6E-409C-BE32-E72D297353CC}">
              <c16:uniqueId val="{00000002-8D69-4D49-844D-2B0F12A46AB9}"/>
            </c:ext>
          </c:extLst>
        </c:ser>
        <c:ser>
          <c:idx val="3"/>
          <c:order val="3"/>
          <c:tx>
            <c:strRef>
              <c:f>'資料８　増額シミュレーション'!$N$43</c:f>
              <c:strCache>
                <c:ptCount val="1"/>
                <c:pt idx="0">
                  <c:v>4番館</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増額シミュレーション'!$O$43:$AC$43</c:f>
              <c:numCache>
                <c:formatCode>#,##0,</c:formatCode>
                <c:ptCount val="15"/>
                <c:pt idx="0">
                  <c:v>85111215</c:v>
                </c:pt>
                <c:pt idx="1">
                  <c:v>77613287</c:v>
                </c:pt>
                <c:pt idx="2">
                  <c:v>89851386.396896631</c:v>
                </c:pt>
                <c:pt idx="3">
                  <c:v>72729422.969030336</c:v>
                </c:pt>
                <c:pt idx="4">
                  <c:v>84847430.6244317</c:v>
                </c:pt>
                <c:pt idx="5">
                  <c:v>96905441.925934598</c:v>
                </c:pt>
                <c:pt idx="6">
                  <c:v>108373488.09035543</c:v>
                </c:pt>
                <c:pt idx="7">
                  <c:v>120311598.98763165</c:v>
                </c:pt>
                <c:pt idx="8">
                  <c:v>130679803.1399194</c:v>
                </c:pt>
                <c:pt idx="9">
                  <c:v>142498127.72065002</c:v>
                </c:pt>
                <c:pt idx="10">
                  <c:v>154256598.5535455</c:v>
                </c:pt>
                <c:pt idx="11">
                  <c:v>165955240.11159259</c:v>
                </c:pt>
                <c:pt idx="12">
                  <c:v>174464075.51597559</c:v>
                </c:pt>
                <c:pt idx="13">
                  <c:v>186043126.53496757</c:v>
                </c:pt>
                <c:pt idx="14">
                  <c:v>29302413.582779974</c:v>
                </c:pt>
              </c:numCache>
            </c:numRef>
          </c:val>
          <c:smooth val="0"/>
          <c:extLst>
            <c:ext xmlns:c16="http://schemas.microsoft.com/office/drawing/2014/chart" uri="{C3380CC4-5D6E-409C-BE32-E72D297353CC}">
              <c16:uniqueId val="{00000003-8D69-4D49-844D-2B0F12A46AB9}"/>
            </c:ext>
          </c:extLst>
        </c:ser>
        <c:ser>
          <c:idx val="4"/>
          <c:order val="4"/>
          <c:tx>
            <c:strRef>
              <c:f>'資料８　増額シミュレーション'!$N$44</c:f>
              <c:strCache>
                <c:ptCount val="1"/>
                <c:pt idx="0">
                  <c:v>5番館</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'資料８　増額シミュレーション'!$O$20:$AC$20</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'資料８　増額シミュレーション'!$O$44:$AC$44</c:f>
              <c:numCache>
                <c:formatCode>#,##0,</c:formatCode>
                <c:ptCount val="15"/>
                <c:pt idx="0">
                  <c:v>128196029</c:v>
                </c:pt>
                <c:pt idx="1">
                  <c:v>113467091</c:v>
                </c:pt>
                <c:pt idx="2">
                  <c:v>133080475.28577034</c:v>
                </c:pt>
                <c:pt idx="3">
                  <c:v>122604719.84550676</c:v>
                </c:pt>
                <c:pt idx="4">
                  <c:v>141979891.93867451</c:v>
                </c:pt>
                <c:pt idx="5">
                  <c:v>161236056.15642661</c:v>
                </c:pt>
                <c:pt idx="6">
                  <c:v>179343274.41997588</c:v>
                </c:pt>
                <c:pt idx="7">
                  <c:v>198361605.97888607</c:v>
                </c:pt>
                <c:pt idx="8">
                  <c:v>214761107.40928194</c:v>
                </c:pt>
                <c:pt idx="9">
                  <c:v>233541832.61197785</c:v>
                </c:pt>
                <c:pt idx="10">
                  <c:v>252203832.81052467</c:v>
                </c:pt>
                <c:pt idx="11">
                  <c:v>270747156.54917502</c:v>
                </c:pt>
                <c:pt idx="12">
                  <c:v>283011849.69076627</c:v>
                </c:pt>
                <c:pt idx="13">
                  <c:v>301317955.41452116</c:v>
                </c:pt>
                <c:pt idx="14">
                  <c:v>35345514.213765919</c:v>
                </c:pt>
              </c:numCache>
            </c:numRef>
          </c:val>
          <c:smooth val="0"/>
          <c:extLst>
            <c:ext xmlns:c16="http://schemas.microsoft.com/office/drawing/2014/chart" uri="{C3380CC4-5D6E-409C-BE32-E72D297353CC}">
              <c16:uniqueId val="{00000004-8D69-4D49-844D-2B0F12A46AB9}"/>
            </c:ext>
          </c:extLst>
        </c:ser>
        <c:dLbls>
          <c:showLegendKey val="0"/>
          <c:showVal val="0"/>
          <c:showCatName val="0"/>
          <c:showSerName val="0"/>
          <c:showPercent val="0"/>
          <c:showBubbleSize val="0"/>
        </c:dLbls>
        <c:marker val="1"/>
        <c:smooth val="0"/>
        <c:axId val="673479192"/>
        <c:axId val="673476240"/>
      </c:lineChart>
      <c:catAx>
        <c:axId val="673479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3476240"/>
        <c:crosses val="autoZero"/>
        <c:auto val="1"/>
        <c:lblAlgn val="ctr"/>
        <c:lblOffset val="100"/>
        <c:noMultiLvlLbl val="0"/>
      </c:catAx>
      <c:valAx>
        <c:axId val="673476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3479192"/>
        <c:crosses val="autoZero"/>
        <c:crossBetween val="between"/>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25" r="0.25" t="0.75" header="0.3" footer="0.3"/>
    <c:pageSetup paperSize="9" orientation="portrait"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'結果（グラフ）'!$N$14</c:f>
              <c:strCache>
                <c:ptCount val="1"/>
                <c:pt idx="0">
                  <c:v>収入</c:v>
                </c:pt>
              </c:strCache>
            </c:strRef>
          </c:tx>
          <c:spPr>
            <a:solidFill>
              <a:schemeClr val="accent1"/>
            </a:solidFill>
            <a:ln>
              <a:noFill/>
            </a:ln>
            <a:effectLst/>
          </c:spPr>
          <c:invertIfNegative val="0"/>
          <c:cat>
            <c:strRef>
              <c:f>'結果（グラフ）'!$O$13:$AC$13</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'結果（グラフ）'!$O$14:$AC$14</c:f>
              <c:numCache>
                <c:formatCode>#,##0,</c:formatCode>
                <c:ptCount val="15"/>
                <c:pt idx="0">
                  <c:v>129655437</c:v>
                </c:pt>
                <c:pt idx="1">
                  <c:v>131015521.989044</c:v>
                </c:pt>
                <c:pt idx="2">
                  <c:v>130682137.82934566</c:v>
                </c:pt>
                <c:pt idx="3">
                  <c:v>130350268.27512749</c:v>
                </c:pt>
                <c:pt idx="4">
                  <c:v>130019906.44534943</c:v>
                </c:pt>
                <c:pt idx="5">
                  <c:v>129691045.49023283</c:v>
                </c:pt>
                <c:pt idx="6">
                  <c:v>129363678.59111843</c:v>
                </c:pt>
                <c:pt idx="7">
                  <c:v>129037798.96032497</c:v>
                </c:pt>
                <c:pt idx="8">
                  <c:v>128713399.84100851</c:v>
                </c:pt>
                <c:pt idx="9">
                  <c:v>128390474.50702225</c:v>
                </c:pt>
                <c:pt idx="10">
                  <c:v>128069016.26277709</c:v>
                </c:pt>
                <c:pt idx="11">
                  <c:v>127749018.44310285</c:v>
                </c:pt>
                <c:pt idx="12">
                  <c:v>127430474.41311005</c:v>
                </c:pt>
                <c:pt idx="13">
                  <c:v>127113377.56805232</c:v>
                </c:pt>
                <c:pt idx="14">
                  <c:v>126797721.33318946</c:v>
                </c:pt>
              </c:numCache>
            </c:numRef>
          </c:val>
          <c:extLst>
            <c:ext xmlns:c16="http://schemas.microsoft.com/office/drawing/2014/chart" uri="{C3380CC4-5D6E-409C-BE32-E72D297353CC}">
              <c16:uniqueId val="{00000000-CF8C-48C7-AE11-266ADD202247}"/>
            </c:ext>
          </c:extLst>
        </c:ser>
        <c:ser>
          <c:idx val="1"/>
          <c:order val="1"/>
          <c:tx>
            <c:strRef>
              <c:f>'結果（グラフ）'!$N$15</c:f>
              <c:strCache>
                <c:ptCount val="1"/>
                <c:pt idx="0">
                  <c:v>支出</c:v>
                </c:pt>
              </c:strCache>
            </c:strRef>
          </c:tx>
          <c:spPr>
            <a:solidFill>
              <a:schemeClr val="accent2"/>
            </a:solidFill>
            <a:ln>
              <a:noFill/>
            </a:ln>
            <a:effectLst/>
          </c:spPr>
          <c:invertIfNegative val="0"/>
          <c:cat>
            <c:strRef>
              <c:f>'結果（グラフ）'!$O$13:$AC$13</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'結果（グラフ）'!$O$15:$AC$15</c:f>
              <c:numCache>
                <c:formatCode>#,##0,</c:formatCode>
                <c:ptCount val="15"/>
                <c:pt idx="0">
                  <c:v>96170566</c:v>
                </c:pt>
                <c:pt idx="1">
                  <c:v>100892585.27030669</c:v>
                </c:pt>
                <c:pt idx="2">
                  <c:v>101151907.13917957</c:v>
                </c:pt>
                <c:pt idx="3">
                  <c:v>101412409.00565772</c:v>
                </c:pt>
                <c:pt idx="4">
                  <c:v>101674097.26323861</c:v>
                </c:pt>
                <c:pt idx="5">
                  <c:v>101936978.34477991</c:v>
                </c:pt>
                <c:pt idx="6">
                  <c:v>102201058.72275987</c:v>
                </c:pt>
                <c:pt idx="7">
                  <c:v>102466344.90953989</c:v>
                </c:pt>
                <c:pt idx="8">
                  <c:v>102732843.45762846</c:v>
                </c:pt>
                <c:pt idx="9">
                  <c:v>103000560.9599473</c:v>
                </c:pt>
                <c:pt idx="10">
                  <c:v>103269504.05009907</c:v>
                </c:pt>
                <c:pt idx="11">
                  <c:v>103539679.40263702</c:v>
                </c:pt>
                <c:pt idx="12">
                  <c:v>103811093.73333646</c:v>
                </c:pt>
                <c:pt idx="13">
                  <c:v>104083753.79946814</c:v>
                </c:pt>
                <c:pt idx="14">
                  <c:v>104357666.40007345</c:v>
                </c:pt>
              </c:numCache>
            </c:numRef>
          </c:val>
          <c:extLst>
            <c:ext xmlns:c16="http://schemas.microsoft.com/office/drawing/2014/chart" uri="{C3380CC4-5D6E-409C-BE32-E72D297353CC}">
              <c16:uniqueId val="{00000001-CF8C-48C7-AE11-266ADD202247}"/>
            </c:ext>
          </c:extLst>
        </c:ser>
        <c:dLbls>
          <c:showLegendKey val="0"/>
          <c:showVal val="0"/>
          <c:showCatName val="0"/>
          <c:showSerName val="0"/>
          <c:showPercent val="0"/>
          <c:showBubbleSize val="0"/>
        </c:dLbls>
        <c:gapWidth val="269"/>
        <c:overlap val="-27"/>
        <c:axId val="624545768"/>
        <c:axId val="624540848"/>
      </c:barChart>
      <c:lineChart>
        <c:grouping val="standard"/>
        <c:varyColors val="0"/>
        <c:ser>
          <c:idx val="2"/>
          <c:order val="2"/>
          <c:tx>
            <c:strRef>
              <c:f>'結果（グラフ）'!$N$16</c:f>
              <c:strCache>
                <c:ptCount val="1"/>
                <c:pt idx="0">
                  <c:v>（収入）―（支出）</c:v>
                </c:pt>
              </c:strCache>
            </c:strRef>
          </c:tx>
          <c:spPr>
            <a:ln w="28575" cap="rnd">
              <a:solidFill>
                <a:schemeClr val="accent3"/>
              </a:solidFill>
              <a:round/>
            </a:ln>
            <a:effectLst/>
          </c:spPr>
          <c:marker>
            <c:symbol val="none"/>
          </c:marker>
          <c:cat>
            <c:strRef>
              <c:f>'結果（グラフ）'!$O$13:$AC$13</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'結果（グラフ）'!$O$16:$AC$16</c:f>
              <c:numCache>
                <c:formatCode>#,##0,</c:formatCode>
                <c:ptCount val="15"/>
                <c:pt idx="0">
                  <c:v>33484871</c:v>
                </c:pt>
                <c:pt idx="1">
                  <c:v>30122936.718737304</c:v>
                </c:pt>
                <c:pt idx="2">
                  <c:v>29530230.690166086</c:v>
                </c:pt>
                <c:pt idx="3">
                  <c:v>28937859.269469768</c:v>
                </c:pt>
                <c:pt idx="4">
                  <c:v>28345809.182110816</c:v>
                </c:pt>
                <c:pt idx="5">
                  <c:v>27754067.145452917</c:v>
                </c:pt>
                <c:pt idx="6">
                  <c:v>27162619.868358552</c:v>
                </c:pt>
                <c:pt idx="7">
                  <c:v>26571454.05078508</c:v>
                </c:pt>
                <c:pt idx="8">
                  <c:v>25980556.383380055</c:v>
                </c:pt>
                <c:pt idx="9">
                  <c:v>25389913.547074944</c:v>
                </c:pt>
                <c:pt idx="10">
                  <c:v>24799512.212678015</c:v>
                </c:pt>
                <c:pt idx="11">
                  <c:v>24209339.040465832</c:v>
                </c:pt>
                <c:pt idx="12">
                  <c:v>23619380.679773584</c:v>
                </c:pt>
                <c:pt idx="13">
                  <c:v>23029623.768584177</c:v>
                </c:pt>
                <c:pt idx="14">
                  <c:v>22440054.933116004</c:v>
                </c:pt>
              </c:numCache>
            </c:numRef>
          </c:val>
          <c:smooth val="0"/>
          <c:extLst>
            <c:ext xmlns:c16="http://schemas.microsoft.com/office/drawing/2014/chart" uri="{C3380CC4-5D6E-409C-BE32-E72D297353CC}">
              <c16:uniqueId val="{00000002-CF8C-48C7-AE11-266ADD202247}"/>
            </c:ext>
          </c:extLst>
        </c:ser>
        <c:dLbls>
          <c:showLegendKey val="0"/>
          <c:showVal val="0"/>
          <c:showCatName val="0"/>
          <c:showSerName val="0"/>
          <c:showPercent val="0"/>
          <c:showBubbleSize val="0"/>
        </c:dLbls>
        <c:marker val="1"/>
        <c:smooth val="0"/>
        <c:axId val="624545768"/>
        <c:axId val="624540848"/>
      </c:lineChart>
      <c:catAx>
        <c:axId val="624545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540848"/>
        <c:crosses val="autoZero"/>
        <c:auto val="1"/>
        <c:lblAlgn val="ctr"/>
        <c:lblOffset val="100"/>
        <c:noMultiLvlLbl val="0"/>
      </c:catAx>
      <c:valAx>
        <c:axId val="624540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545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1367745698454E-2"/>
          <c:y val="5.918189730200174E-2"/>
          <c:w val="0.88103870349539637"/>
          <c:h val="0.81940776985122277"/>
        </c:manualLayout>
      </c:layout>
      <c:lineChart>
        <c:grouping val="standard"/>
        <c:varyColors val="0"/>
        <c:ser>
          <c:idx val="0"/>
          <c:order val="0"/>
          <c:tx>
            <c:strRef>
              <c:f>'結果（グラフ）'!$N$20</c:f>
              <c:strCache>
                <c:ptCount val="1"/>
                <c:pt idx="0">
                  <c:v>団地修繕</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'結果（グラフ）'!$O$20:$AC$20</c:f>
              <c:numCache>
                <c:formatCode>#,##0,</c:formatCode>
                <c:ptCount val="15"/>
                <c:pt idx="0">
                  <c:v>221359200</c:v>
                </c:pt>
                <c:pt idx="1">
                  <c:v>241211040</c:v>
                </c:pt>
                <c:pt idx="2">
                  <c:v>259928238.03030303</c:v>
                </c:pt>
                <c:pt idx="3">
                  <c:v>278645436.06060606</c:v>
                </c:pt>
                <c:pt idx="4">
                  <c:v>297362634.09090912</c:v>
                </c:pt>
                <c:pt idx="5">
                  <c:v>316079832.12121218</c:v>
                </c:pt>
                <c:pt idx="6">
                  <c:v>264797030.15151525</c:v>
                </c:pt>
                <c:pt idx="7">
                  <c:v>283514228.18181831</c:v>
                </c:pt>
                <c:pt idx="8">
                  <c:v>302231426.21212137</c:v>
                </c:pt>
                <c:pt idx="9">
                  <c:v>320948624.24242443</c:v>
                </c:pt>
                <c:pt idx="10">
                  <c:v>339665822.27272749</c:v>
                </c:pt>
                <c:pt idx="11">
                  <c:v>248383020.30303055</c:v>
                </c:pt>
                <c:pt idx="12">
                  <c:v>267100218.33333361</c:v>
                </c:pt>
                <c:pt idx="13">
                  <c:v>285817416.36363667</c:v>
                </c:pt>
                <c:pt idx="14">
                  <c:v>33594614.393939734</c:v>
                </c:pt>
              </c:numCache>
            </c:numRef>
          </c:val>
          <c:smooth val="0"/>
          <c:extLst>
            <c:ext xmlns:c16="http://schemas.microsoft.com/office/drawing/2014/chart" uri="{C3380CC4-5D6E-409C-BE32-E72D297353CC}">
              <c16:uniqueId val="{00000000-03C7-4E72-8CA4-1006712B2740}"/>
            </c:ext>
          </c:extLst>
        </c:ser>
        <c:ser>
          <c:idx val="1"/>
          <c:order val="1"/>
          <c:tx>
            <c:strRef>
              <c:f>'結果（グラフ）'!$N$21</c:f>
              <c:strCache>
                <c:ptCount val="1"/>
                <c:pt idx="0">
                  <c:v>1番館</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'結果（グラフ）'!$O$21:$AC$21</c:f>
              <c:numCache>
                <c:formatCode>#,##0,</c:formatCode>
                <c:ptCount val="15"/>
                <c:pt idx="0">
                  <c:v>217841469</c:v>
                </c:pt>
                <c:pt idx="1">
                  <c:v>198452028</c:v>
                </c:pt>
                <c:pt idx="2">
                  <c:v>212526393.7967588</c:v>
                </c:pt>
                <c:pt idx="3">
                  <c:v>193178072.76915589</c:v>
                </c:pt>
                <c:pt idx="4">
                  <c:v>207007134.17914513</c:v>
                </c:pt>
                <c:pt idx="5">
                  <c:v>220713644.54092547</c:v>
                </c:pt>
                <c:pt idx="6">
                  <c:v>233197667.61926466</c:v>
                </c:pt>
                <c:pt idx="7">
                  <c:v>246659264.42773953</c:v>
                </c:pt>
                <c:pt idx="8">
                  <c:v>257078493.22689262</c:v>
                </c:pt>
                <c:pt idx="9">
                  <c:v>270295409.52230519</c:v>
                </c:pt>
                <c:pt idx="10">
                  <c:v>283390066.06258595</c:v>
                </c:pt>
                <c:pt idx="11">
                  <c:v>296362512.83727568</c:v>
                </c:pt>
                <c:pt idx="12">
                  <c:v>302142797.07466727</c:v>
                </c:pt>
                <c:pt idx="13">
                  <c:v>314870963.23954082</c:v>
                </c:pt>
                <c:pt idx="14">
                  <c:v>66777053.030813754</c:v>
                </c:pt>
              </c:numCache>
            </c:numRef>
          </c:val>
          <c:smooth val="0"/>
          <c:extLst>
            <c:ext xmlns:c16="http://schemas.microsoft.com/office/drawing/2014/chart" uri="{C3380CC4-5D6E-409C-BE32-E72D297353CC}">
              <c16:uniqueId val="{00000001-03C7-4E72-8CA4-1006712B2740}"/>
            </c:ext>
          </c:extLst>
        </c:ser>
        <c:ser>
          <c:idx val="2"/>
          <c:order val="2"/>
          <c:tx>
            <c:strRef>
              <c:f>'結果（グラフ）'!$N$22</c:f>
              <c:strCache>
                <c:ptCount val="1"/>
                <c:pt idx="0">
                  <c:v>2番館</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'結果（グラフ）'!$O$22:$AC$22</c:f>
              <c:numCache>
                <c:formatCode>#,##0,</c:formatCode>
                <c:ptCount val="15"/>
                <c:pt idx="0">
                  <c:v>155347291</c:v>
                </c:pt>
                <c:pt idx="1">
                  <c:v>138312725</c:v>
                </c:pt>
                <c:pt idx="2">
                  <c:v>150333340.02882293</c:v>
                </c:pt>
                <c:pt idx="3">
                  <c:v>128939788.92106025</c:v>
                </c:pt>
                <c:pt idx="4">
                  <c:v>140732136.12837353</c:v>
                </c:pt>
                <c:pt idx="5">
                  <c:v>152410443.54550305</c:v>
                </c:pt>
                <c:pt idx="6">
                  <c:v>162974770.50870776</c:v>
                </c:pt>
                <c:pt idx="7">
                  <c:v>174425173.79412788</c:v>
                </c:pt>
                <c:pt idx="8">
                  <c:v>183261707.61606959</c:v>
                </c:pt>
                <c:pt idx="9">
                  <c:v>194484423.62521178</c:v>
                </c:pt>
                <c:pt idx="10">
                  <c:v>205593370.90673456</c:v>
                </c:pt>
                <c:pt idx="11">
                  <c:v>216588595.97836933</c:v>
                </c:pt>
                <c:pt idx="12">
                  <c:v>221420142.78837016</c:v>
                </c:pt>
                <c:pt idx="13">
                  <c:v>232188052.71340635</c:v>
                </c:pt>
                <c:pt idx="14">
                  <c:v>3542364.5563757122</c:v>
                </c:pt>
              </c:numCache>
            </c:numRef>
          </c:val>
          <c:smooth val="0"/>
          <c:extLst>
            <c:ext xmlns:c16="http://schemas.microsoft.com/office/drawing/2014/chart" uri="{C3380CC4-5D6E-409C-BE32-E72D297353CC}">
              <c16:uniqueId val="{00000002-03C7-4E72-8CA4-1006712B2740}"/>
            </c:ext>
          </c:extLst>
        </c:ser>
        <c:ser>
          <c:idx val="3"/>
          <c:order val="3"/>
          <c:tx>
            <c:strRef>
              <c:f>'結果（グラフ）'!$N$23</c:f>
              <c:strCache>
                <c:ptCount val="1"/>
                <c:pt idx="0">
                  <c:v>3番館</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'結果（グラフ）'!$O$23:$AC$23</c:f>
              <c:numCache>
                <c:formatCode>#,##0,</c:formatCode>
                <c:ptCount val="15"/>
                <c:pt idx="0">
                  <c:v>251009425</c:v>
                </c:pt>
                <c:pt idx="1">
                  <c:v>225112566</c:v>
                </c:pt>
                <c:pt idx="2">
                  <c:v>245021521.26503408</c:v>
                </c:pt>
                <c:pt idx="3">
                  <c:v>231453826.01324108</c:v>
                </c:pt>
                <c:pt idx="4">
                  <c:v>251009579.97138467</c:v>
                </c:pt>
                <c:pt idx="5">
                  <c:v>270388878.90987611</c:v>
                </c:pt>
                <c:pt idx="6">
                  <c:v>287891814.64036053</c:v>
                </c:pt>
                <c:pt idx="7">
                  <c:v>306918475.01318318</c:v>
                </c:pt>
                <c:pt idx="8">
                  <c:v>321578943.91473532</c:v>
                </c:pt>
                <c:pt idx="9">
                  <c:v>340253301.26467961</c:v>
                </c:pt>
                <c:pt idx="10">
                  <c:v>358751623.01305419</c:v>
                </c:pt>
                <c:pt idx="11">
                  <c:v>377073981.13725573</c:v>
                </c:pt>
                <c:pt idx="12">
                  <c:v>385070443.63890034</c:v>
                </c:pt>
                <c:pt idx="13">
                  <c:v>403041074.54056281</c:v>
                </c:pt>
                <c:pt idx="14">
                  <c:v>14575933.882393003</c:v>
                </c:pt>
              </c:numCache>
            </c:numRef>
          </c:val>
          <c:smooth val="0"/>
          <c:extLst>
            <c:ext xmlns:c16="http://schemas.microsoft.com/office/drawing/2014/chart" uri="{C3380CC4-5D6E-409C-BE32-E72D297353CC}">
              <c16:uniqueId val="{00000003-03C7-4E72-8CA4-1006712B2740}"/>
            </c:ext>
          </c:extLst>
        </c:ser>
        <c:ser>
          <c:idx val="4"/>
          <c:order val="4"/>
          <c:tx>
            <c:strRef>
              <c:f>'結果（グラフ）'!$N$24</c:f>
              <c:strCache>
                <c:ptCount val="1"/>
                <c:pt idx="0">
                  <c:v>4番館</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'結果（グラフ）'!$O$24:$AC$24</c:f>
              <c:numCache>
                <c:formatCode>#,##0,</c:formatCode>
                <c:ptCount val="15"/>
                <c:pt idx="0">
                  <c:v>85111215</c:v>
                </c:pt>
                <c:pt idx="1">
                  <c:v>77613287</c:v>
                </c:pt>
                <c:pt idx="2">
                  <c:v>86884386.396896631</c:v>
                </c:pt>
                <c:pt idx="3">
                  <c:v>66795422.969030336</c:v>
                </c:pt>
                <c:pt idx="4">
                  <c:v>75946430.6244317</c:v>
                </c:pt>
                <c:pt idx="5">
                  <c:v>85037441.925934598</c:v>
                </c:pt>
                <c:pt idx="6">
                  <c:v>93538488.090355426</c:v>
                </c:pt>
                <c:pt idx="7">
                  <c:v>102509598.98763165</c:v>
                </c:pt>
                <c:pt idx="8">
                  <c:v>109910803.1399194</c:v>
                </c:pt>
                <c:pt idx="9">
                  <c:v>118762127.72065002</c:v>
                </c:pt>
                <c:pt idx="10">
                  <c:v>127553598.55354549</c:v>
                </c:pt>
                <c:pt idx="11">
                  <c:v>136285240.11159259</c:v>
                </c:pt>
                <c:pt idx="12">
                  <c:v>141827075.51597559</c:v>
                </c:pt>
                <c:pt idx="13">
                  <c:v>150439126.53496757</c:v>
                </c:pt>
                <c:pt idx="14">
                  <c:v>-9268586.4172200263</c:v>
                </c:pt>
              </c:numCache>
            </c:numRef>
          </c:val>
          <c:smooth val="0"/>
          <c:extLst>
            <c:ext xmlns:c16="http://schemas.microsoft.com/office/drawing/2014/chart" uri="{C3380CC4-5D6E-409C-BE32-E72D297353CC}">
              <c16:uniqueId val="{00000004-03C7-4E72-8CA4-1006712B2740}"/>
            </c:ext>
          </c:extLst>
        </c:ser>
        <c:ser>
          <c:idx val="5"/>
          <c:order val="5"/>
          <c:tx>
            <c:strRef>
              <c:f>'結果（グラフ）'!$N$25</c:f>
              <c:strCache>
                <c:ptCount val="1"/>
                <c:pt idx="0">
                  <c:v>5番館</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'結果（グラフ）'!$O$25:$AC$25</c:f>
              <c:numCache>
                <c:formatCode>#,##0,</c:formatCode>
                <c:ptCount val="15"/>
                <c:pt idx="0">
                  <c:v>128196029</c:v>
                </c:pt>
                <c:pt idx="1">
                  <c:v>113467091</c:v>
                </c:pt>
                <c:pt idx="2">
                  <c:v>127530955.28577034</c:v>
                </c:pt>
                <c:pt idx="3">
                  <c:v>111505679.84550676</c:v>
                </c:pt>
                <c:pt idx="4">
                  <c:v>125331331.93867451</c:v>
                </c:pt>
                <c:pt idx="5">
                  <c:v>139037976.15642661</c:v>
                </c:pt>
                <c:pt idx="6">
                  <c:v>151595674.41997588</c:v>
                </c:pt>
                <c:pt idx="7">
                  <c:v>165064485.97888607</c:v>
                </c:pt>
                <c:pt idx="8">
                  <c:v>175914467.40928194</c:v>
                </c:pt>
                <c:pt idx="9">
                  <c:v>189145672.61197785</c:v>
                </c:pt>
                <c:pt idx="10">
                  <c:v>202258152.81052467</c:v>
                </c:pt>
                <c:pt idx="11">
                  <c:v>215251956.54917505</c:v>
                </c:pt>
                <c:pt idx="12">
                  <c:v>221967129.69076633</c:v>
                </c:pt>
                <c:pt idx="13">
                  <c:v>234723715.41452125</c:v>
                </c:pt>
                <c:pt idx="14">
                  <c:v>-36798245.786233962</c:v>
                </c:pt>
              </c:numCache>
            </c:numRef>
          </c:val>
          <c:smooth val="0"/>
          <c:extLst>
            <c:ext xmlns:c16="http://schemas.microsoft.com/office/drawing/2014/chart" uri="{C3380CC4-5D6E-409C-BE32-E72D297353CC}">
              <c16:uniqueId val="{00000005-03C7-4E72-8CA4-1006712B2740}"/>
            </c:ext>
          </c:extLst>
        </c:ser>
        <c:dLbls>
          <c:showLegendKey val="0"/>
          <c:showVal val="0"/>
          <c:showCatName val="0"/>
          <c:showSerName val="0"/>
          <c:showPercent val="0"/>
          <c:showBubbleSize val="0"/>
        </c:dLbls>
        <c:marker val="1"/>
        <c:smooth val="0"/>
        <c:axId val="620609568"/>
        <c:axId val="620605304"/>
      </c:lineChart>
      <c:catAx>
        <c:axId val="62060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ja-JP"/>
          </a:p>
        </c:txPr>
        <c:crossAx val="620605304"/>
        <c:crosses val="autoZero"/>
        <c:auto val="1"/>
        <c:lblAlgn val="ctr"/>
        <c:lblOffset val="100"/>
        <c:noMultiLvlLbl val="0"/>
      </c:catAx>
      <c:valAx>
        <c:axId val="620605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0609568"/>
        <c:crosses val="autoZero"/>
        <c:crossBetween val="between"/>
      </c:valAx>
      <c:spPr>
        <a:noFill/>
        <a:ln>
          <a:noFill/>
        </a:ln>
        <a:effectLst/>
      </c:spPr>
    </c:plotArea>
    <c:legend>
      <c:legendPos val="b"/>
      <c:layout>
        <c:manualLayout>
          <c:xMode val="edge"/>
          <c:yMode val="edge"/>
          <c:x val="0.12819047619047619"/>
          <c:y val="0.92384641214887286"/>
          <c:w val="0.74361904761904762"/>
          <c:h val="5.52658593915969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'結果（グラフ）'!$N$14</c:f>
              <c:strCache>
                <c:ptCount val="1"/>
                <c:pt idx="0">
                  <c:v>収入</c:v>
                </c:pt>
              </c:strCache>
            </c:strRef>
          </c:tx>
          <c:spPr>
            <a:solidFill>
              <a:schemeClr val="accent1"/>
            </a:solidFill>
            <a:ln>
              <a:noFill/>
            </a:ln>
            <a:effectLst/>
          </c:spPr>
          <c:invertIfNegative val="0"/>
          <c:cat>
            <c:strRef>
              <c:f>'結果（グラフ）'!$O$13:$AC$13</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'結果（グラフ）'!$O$14:$AC$14</c:f>
              <c:numCache>
                <c:formatCode>#,##0,</c:formatCode>
                <c:ptCount val="15"/>
                <c:pt idx="0">
                  <c:v>129655437</c:v>
                </c:pt>
                <c:pt idx="1">
                  <c:v>131015521.989044</c:v>
                </c:pt>
                <c:pt idx="2">
                  <c:v>130682137.82934566</c:v>
                </c:pt>
                <c:pt idx="3">
                  <c:v>130350268.27512749</c:v>
                </c:pt>
                <c:pt idx="4">
                  <c:v>130019906.44534943</c:v>
                </c:pt>
                <c:pt idx="5">
                  <c:v>129691045.49023283</c:v>
                </c:pt>
                <c:pt idx="6">
                  <c:v>129363678.59111843</c:v>
                </c:pt>
                <c:pt idx="7">
                  <c:v>129037798.96032497</c:v>
                </c:pt>
                <c:pt idx="8">
                  <c:v>128713399.84100851</c:v>
                </c:pt>
                <c:pt idx="9">
                  <c:v>128390474.50702225</c:v>
                </c:pt>
                <c:pt idx="10">
                  <c:v>128069016.26277709</c:v>
                </c:pt>
                <c:pt idx="11">
                  <c:v>127749018.44310285</c:v>
                </c:pt>
                <c:pt idx="12">
                  <c:v>127430474.41311005</c:v>
                </c:pt>
                <c:pt idx="13">
                  <c:v>127113377.56805232</c:v>
                </c:pt>
                <c:pt idx="14">
                  <c:v>126797721.33318946</c:v>
                </c:pt>
              </c:numCache>
            </c:numRef>
          </c:val>
          <c:extLst>
            <c:ext xmlns:c16="http://schemas.microsoft.com/office/drawing/2014/chart" uri="{C3380CC4-5D6E-409C-BE32-E72D297353CC}">
              <c16:uniqueId val="{00000000-6D39-4753-9CA7-13B6035C8226}"/>
            </c:ext>
          </c:extLst>
        </c:ser>
        <c:ser>
          <c:idx val="1"/>
          <c:order val="1"/>
          <c:tx>
            <c:strRef>
              <c:f>'結果（グラフ）'!$N$15</c:f>
              <c:strCache>
                <c:ptCount val="1"/>
                <c:pt idx="0">
                  <c:v>支出</c:v>
                </c:pt>
              </c:strCache>
            </c:strRef>
          </c:tx>
          <c:spPr>
            <a:solidFill>
              <a:schemeClr val="accent2"/>
            </a:solidFill>
            <a:ln>
              <a:noFill/>
            </a:ln>
            <a:effectLst/>
          </c:spPr>
          <c:invertIfNegative val="0"/>
          <c:cat>
            <c:strRef>
              <c:f>'結果（グラフ）'!$O$13:$AC$13</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'結果（グラフ）'!$O$15:$AC$15</c:f>
              <c:numCache>
                <c:formatCode>#,##0,</c:formatCode>
                <c:ptCount val="15"/>
                <c:pt idx="0">
                  <c:v>96170566</c:v>
                </c:pt>
                <c:pt idx="1">
                  <c:v>100892585.27030669</c:v>
                </c:pt>
                <c:pt idx="2">
                  <c:v>101151907.13917957</c:v>
                </c:pt>
                <c:pt idx="3">
                  <c:v>101412409.00565772</c:v>
                </c:pt>
                <c:pt idx="4">
                  <c:v>101674097.26323861</c:v>
                </c:pt>
                <c:pt idx="5">
                  <c:v>101936978.34477991</c:v>
                </c:pt>
                <c:pt idx="6">
                  <c:v>102201058.72275987</c:v>
                </c:pt>
                <c:pt idx="7">
                  <c:v>102466344.90953989</c:v>
                </c:pt>
                <c:pt idx="8">
                  <c:v>102732843.45762846</c:v>
                </c:pt>
                <c:pt idx="9">
                  <c:v>103000560.9599473</c:v>
                </c:pt>
                <c:pt idx="10">
                  <c:v>103269504.05009907</c:v>
                </c:pt>
                <c:pt idx="11">
                  <c:v>103539679.40263702</c:v>
                </c:pt>
                <c:pt idx="12">
                  <c:v>103811093.73333646</c:v>
                </c:pt>
                <c:pt idx="13">
                  <c:v>104083753.79946814</c:v>
                </c:pt>
                <c:pt idx="14">
                  <c:v>104357666.40007345</c:v>
                </c:pt>
              </c:numCache>
            </c:numRef>
          </c:val>
          <c:extLst>
            <c:ext xmlns:c16="http://schemas.microsoft.com/office/drawing/2014/chart" uri="{C3380CC4-5D6E-409C-BE32-E72D297353CC}">
              <c16:uniqueId val="{00000001-6D39-4753-9CA7-13B6035C8226}"/>
            </c:ext>
          </c:extLst>
        </c:ser>
        <c:dLbls>
          <c:showLegendKey val="0"/>
          <c:showVal val="0"/>
          <c:showCatName val="0"/>
          <c:showSerName val="0"/>
          <c:showPercent val="0"/>
          <c:showBubbleSize val="0"/>
        </c:dLbls>
        <c:gapWidth val="269"/>
        <c:overlap val="-27"/>
        <c:axId val="624545768"/>
        <c:axId val="624540848"/>
      </c:barChart>
      <c:lineChart>
        <c:grouping val="standard"/>
        <c:varyColors val="0"/>
        <c:ser>
          <c:idx val="2"/>
          <c:order val="2"/>
          <c:tx>
            <c:strRef>
              <c:f>'結果（グラフ）'!$N$16</c:f>
              <c:strCache>
                <c:ptCount val="1"/>
                <c:pt idx="0">
                  <c:v>（収入）―（支出）</c:v>
                </c:pt>
              </c:strCache>
            </c:strRef>
          </c:tx>
          <c:spPr>
            <a:ln w="28575" cap="rnd">
              <a:solidFill>
                <a:schemeClr val="accent3"/>
              </a:solidFill>
              <a:round/>
            </a:ln>
            <a:effectLst/>
          </c:spPr>
          <c:marker>
            <c:symbol val="none"/>
          </c:marker>
          <c:cat>
            <c:strRef>
              <c:f>'結果（グラフ）'!$O$13:$AC$13</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'結果（グラフ）'!$O$16:$AC$16</c:f>
              <c:numCache>
                <c:formatCode>#,##0,</c:formatCode>
                <c:ptCount val="15"/>
                <c:pt idx="0">
                  <c:v>33484871</c:v>
                </c:pt>
                <c:pt idx="1">
                  <c:v>30122936.718737304</c:v>
                </c:pt>
                <c:pt idx="2">
                  <c:v>29530230.690166086</c:v>
                </c:pt>
                <c:pt idx="3">
                  <c:v>28937859.269469768</c:v>
                </c:pt>
                <c:pt idx="4">
                  <c:v>28345809.182110816</c:v>
                </c:pt>
                <c:pt idx="5">
                  <c:v>27754067.145452917</c:v>
                </c:pt>
                <c:pt idx="6">
                  <c:v>27162619.868358552</c:v>
                </c:pt>
                <c:pt idx="7">
                  <c:v>26571454.05078508</c:v>
                </c:pt>
                <c:pt idx="8">
                  <c:v>25980556.383380055</c:v>
                </c:pt>
                <c:pt idx="9">
                  <c:v>25389913.547074944</c:v>
                </c:pt>
                <c:pt idx="10">
                  <c:v>24799512.212678015</c:v>
                </c:pt>
                <c:pt idx="11">
                  <c:v>24209339.040465832</c:v>
                </c:pt>
                <c:pt idx="12">
                  <c:v>23619380.679773584</c:v>
                </c:pt>
                <c:pt idx="13">
                  <c:v>23029623.768584177</c:v>
                </c:pt>
                <c:pt idx="14">
                  <c:v>22440054.933116004</c:v>
                </c:pt>
              </c:numCache>
            </c:numRef>
          </c:val>
          <c:smooth val="0"/>
          <c:extLst>
            <c:ext xmlns:c16="http://schemas.microsoft.com/office/drawing/2014/chart" uri="{C3380CC4-5D6E-409C-BE32-E72D297353CC}">
              <c16:uniqueId val="{00000002-6D39-4753-9CA7-13B6035C8226}"/>
            </c:ext>
          </c:extLst>
        </c:ser>
        <c:dLbls>
          <c:showLegendKey val="0"/>
          <c:showVal val="0"/>
          <c:showCatName val="0"/>
          <c:showSerName val="0"/>
          <c:showPercent val="0"/>
          <c:showBubbleSize val="0"/>
        </c:dLbls>
        <c:marker val="1"/>
        <c:smooth val="0"/>
        <c:axId val="624545768"/>
        <c:axId val="624540848"/>
      </c:lineChart>
      <c:catAx>
        <c:axId val="624545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540848"/>
        <c:crosses val="autoZero"/>
        <c:auto val="1"/>
        <c:lblAlgn val="ctr"/>
        <c:lblOffset val="100"/>
        <c:noMultiLvlLbl val="0"/>
      </c:catAx>
      <c:valAx>
        <c:axId val="624540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545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1367745698454E-2"/>
          <c:y val="5.918189730200174E-2"/>
          <c:w val="0.88103870349539637"/>
          <c:h val="0.81940776985122277"/>
        </c:manualLayout>
      </c:layout>
      <c:lineChart>
        <c:grouping val="standard"/>
        <c:varyColors val="0"/>
        <c:ser>
          <c:idx val="0"/>
          <c:order val="0"/>
          <c:tx>
            <c:strRef>
              <c:f>'結果（グラフ）'!$N$20</c:f>
              <c:strCache>
                <c:ptCount val="1"/>
                <c:pt idx="0">
                  <c:v>団地修繕</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'結果（グラフ）'!$O$20:$AC$20</c:f>
              <c:numCache>
                <c:formatCode>#,##0,</c:formatCode>
                <c:ptCount val="15"/>
                <c:pt idx="0">
                  <c:v>221359200</c:v>
                </c:pt>
                <c:pt idx="1">
                  <c:v>241211040</c:v>
                </c:pt>
                <c:pt idx="2">
                  <c:v>259928238.03030303</c:v>
                </c:pt>
                <c:pt idx="3">
                  <c:v>278645436.06060606</c:v>
                </c:pt>
                <c:pt idx="4">
                  <c:v>297362634.09090912</c:v>
                </c:pt>
                <c:pt idx="5">
                  <c:v>316079832.12121218</c:v>
                </c:pt>
                <c:pt idx="6">
                  <c:v>264797030.15151525</c:v>
                </c:pt>
                <c:pt idx="7">
                  <c:v>283514228.18181831</c:v>
                </c:pt>
                <c:pt idx="8">
                  <c:v>302231426.21212137</c:v>
                </c:pt>
                <c:pt idx="9">
                  <c:v>320948624.24242443</c:v>
                </c:pt>
                <c:pt idx="10">
                  <c:v>339665822.27272749</c:v>
                </c:pt>
                <c:pt idx="11">
                  <c:v>248383020.30303055</c:v>
                </c:pt>
                <c:pt idx="12">
                  <c:v>267100218.33333361</c:v>
                </c:pt>
                <c:pt idx="13">
                  <c:v>285817416.36363667</c:v>
                </c:pt>
                <c:pt idx="14">
                  <c:v>33594614.393939734</c:v>
                </c:pt>
              </c:numCache>
            </c:numRef>
          </c:val>
          <c:smooth val="0"/>
          <c:extLst>
            <c:ext xmlns:c16="http://schemas.microsoft.com/office/drawing/2014/chart" uri="{C3380CC4-5D6E-409C-BE32-E72D297353CC}">
              <c16:uniqueId val="{00000000-28B7-4C88-8018-BBF023EE4C4D}"/>
            </c:ext>
          </c:extLst>
        </c:ser>
        <c:ser>
          <c:idx val="1"/>
          <c:order val="1"/>
          <c:tx>
            <c:strRef>
              <c:f>'結果（グラフ）'!$N$21</c:f>
              <c:strCache>
                <c:ptCount val="1"/>
                <c:pt idx="0">
                  <c:v>1番館</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'結果（グラフ）'!$O$21:$AC$21</c:f>
              <c:numCache>
                <c:formatCode>#,##0,</c:formatCode>
                <c:ptCount val="15"/>
                <c:pt idx="0">
                  <c:v>217841469</c:v>
                </c:pt>
                <c:pt idx="1">
                  <c:v>198452028</c:v>
                </c:pt>
                <c:pt idx="2">
                  <c:v>212526393.7967588</c:v>
                </c:pt>
                <c:pt idx="3">
                  <c:v>193178072.76915589</c:v>
                </c:pt>
                <c:pt idx="4">
                  <c:v>207007134.17914513</c:v>
                </c:pt>
                <c:pt idx="5">
                  <c:v>220713644.54092547</c:v>
                </c:pt>
                <c:pt idx="6">
                  <c:v>233197667.61926466</c:v>
                </c:pt>
                <c:pt idx="7">
                  <c:v>246659264.42773953</c:v>
                </c:pt>
                <c:pt idx="8">
                  <c:v>257078493.22689262</c:v>
                </c:pt>
                <c:pt idx="9">
                  <c:v>270295409.52230519</c:v>
                </c:pt>
                <c:pt idx="10">
                  <c:v>283390066.06258595</c:v>
                </c:pt>
                <c:pt idx="11">
                  <c:v>296362512.83727568</c:v>
                </c:pt>
                <c:pt idx="12">
                  <c:v>302142797.07466727</c:v>
                </c:pt>
                <c:pt idx="13">
                  <c:v>314870963.23954082</c:v>
                </c:pt>
                <c:pt idx="14">
                  <c:v>66777053.030813754</c:v>
                </c:pt>
              </c:numCache>
            </c:numRef>
          </c:val>
          <c:smooth val="0"/>
          <c:extLst>
            <c:ext xmlns:c16="http://schemas.microsoft.com/office/drawing/2014/chart" uri="{C3380CC4-5D6E-409C-BE32-E72D297353CC}">
              <c16:uniqueId val="{00000001-28B7-4C88-8018-BBF023EE4C4D}"/>
            </c:ext>
          </c:extLst>
        </c:ser>
        <c:ser>
          <c:idx val="2"/>
          <c:order val="2"/>
          <c:tx>
            <c:strRef>
              <c:f>'結果（グラフ）'!$N$22</c:f>
              <c:strCache>
                <c:ptCount val="1"/>
                <c:pt idx="0">
                  <c:v>2番館</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'結果（グラフ）'!$O$22:$AC$22</c:f>
              <c:numCache>
                <c:formatCode>#,##0,</c:formatCode>
                <c:ptCount val="15"/>
                <c:pt idx="0">
                  <c:v>155347291</c:v>
                </c:pt>
                <c:pt idx="1">
                  <c:v>138312725</c:v>
                </c:pt>
                <c:pt idx="2">
                  <c:v>150333340.02882293</c:v>
                </c:pt>
                <c:pt idx="3">
                  <c:v>128939788.92106025</c:v>
                </c:pt>
                <c:pt idx="4">
                  <c:v>140732136.12837353</c:v>
                </c:pt>
                <c:pt idx="5">
                  <c:v>152410443.54550305</c:v>
                </c:pt>
                <c:pt idx="6">
                  <c:v>162974770.50870776</c:v>
                </c:pt>
                <c:pt idx="7">
                  <c:v>174425173.79412788</c:v>
                </c:pt>
                <c:pt idx="8">
                  <c:v>183261707.61606959</c:v>
                </c:pt>
                <c:pt idx="9">
                  <c:v>194484423.62521178</c:v>
                </c:pt>
                <c:pt idx="10">
                  <c:v>205593370.90673456</c:v>
                </c:pt>
                <c:pt idx="11">
                  <c:v>216588595.97836933</c:v>
                </c:pt>
                <c:pt idx="12">
                  <c:v>221420142.78837016</c:v>
                </c:pt>
                <c:pt idx="13">
                  <c:v>232188052.71340635</c:v>
                </c:pt>
                <c:pt idx="14">
                  <c:v>3542364.5563757122</c:v>
                </c:pt>
              </c:numCache>
            </c:numRef>
          </c:val>
          <c:smooth val="0"/>
          <c:extLst>
            <c:ext xmlns:c16="http://schemas.microsoft.com/office/drawing/2014/chart" uri="{C3380CC4-5D6E-409C-BE32-E72D297353CC}">
              <c16:uniqueId val="{00000002-28B7-4C88-8018-BBF023EE4C4D}"/>
            </c:ext>
          </c:extLst>
        </c:ser>
        <c:ser>
          <c:idx val="3"/>
          <c:order val="3"/>
          <c:tx>
            <c:strRef>
              <c:f>'結果（グラフ）'!$N$23</c:f>
              <c:strCache>
                <c:ptCount val="1"/>
                <c:pt idx="0">
                  <c:v>3番館</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'結果（グラフ）'!$O$23:$AC$23</c:f>
              <c:numCache>
                <c:formatCode>#,##0,</c:formatCode>
                <c:ptCount val="15"/>
                <c:pt idx="0">
                  <c:v>251009425</c:v>
                </c:pt>
                <c:pt idx="1">
                  <c:v>225112566</c:v>
                </c:pt>
                <c:pt idx="2">
                  <c:v>245021521.26503408</c:v>
                </c:pt>
                <c:pt idx="3">
                  <c:v>231453826.01324108</c:v>
                </c:pt>
                <c:pt idx="4">
                  <c:v>251009579.97138467</c:v>
                </c:pt>
                <c:pt idx="5">
                  <c:v>270388878.90987611</c:v>
                </c:pt>
                <c:pt idx="6">
                  <c:v>287891814.64036053</c:v>
                </c:pt>
                <c:pt idx="7">
                  <c:v>306918475.01318318</c:v>
                </c:pt>
                <c:pt idx="8">
                  <c:v>321578943.91473532</c:v>
                </c:pt>
                <c:pt idx="9">
                  <c:v>340253301.26467961</c:v>
                </c:pt>
                <c:pt idx="10">
                  <c:v>358751623.01305419</c:v>
                </c:pt>
                <c:pt idx="11">
                  <c:v>377073981.13725573</c:v>
                </c:pt>
                <c:pt idx="12">
                  <c:v>385070443.63890034</c:v>
                </c:pt>
                <c:pt idx="13">
                  <c:v>403041074.54056281</c:v>
                </c:pt>
                <c:pt idx="14">
                  <c:v>14575933.882393003</c:v>
                </c:pt>
              </c:numCache>
            </c:numRef>
          </c:val>
          <c:smooth val="0"/>
          <c:extLst>
            <c:ext xmlns:c16="http://schemas.microsoft.com/office/drawing/2014/chart" uri="{C3380CC4-5D6E-409C-BE32-E72D297353CC}">
              <c16:uniqueId val="{00000003-28B7-4C88-8018-BBF023EE4C4D}"/>
            </c:ext>
          </c:extLst>
        </c:ser>
        <c:ser>
          <c:idx val="4"/>
          <c:order val="4"/>
          <c:tx>
            <c:strRef>
              <c:f>'結果（グラフ）'!$N$24</c:f>
              <c:strCache>
                <c:ptCount val="1"/>
                <c:pt idx="0">
                  <c:v>4番館</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'結果（グラフ）'!$O$24:$AC$24</c:f>
              <c:numCache>
                <c:formatCode>#,##0,</c:formatCode>
                <c:ptCount val="15"/>
                <c:pt idx="0">
                  <c:v>85111215</c:v>
                </c:pt>
                <c:pt idx="1">
                  <c:v>77613287</c:v>
                </c:pt>
                <c:pt idx="2">
                  <c:v>86884386.396896631</c:v>
                </c:pt>
                <c:pt idx="3">
                  <c:v>66795422.969030336</c:v>
                </c:pt>
                <c:pt idx="4">
                  <c:v>75946430.6244317</c:v>
                </c:pt>
                <c:pt idx="5">
                  <c:v>85037441.925934598</c:v>
                </c:pt>
                <c:pt idx="6">
                  <c:v>93538488.090355426</c:v>
                </c:pt>
                <c:pt idx="7">
                  <c:v>102509598.98763165</c:v>
                </c:pt>
                <c:pt idx="8">
                  <c:v>109910803.1399194</c:v>
                </c:pt>
                <c:pt idx="9">
                  <c:v>118762127.72065002</c:v>
                </c:pt>
                <c:pt idx="10">
                  <c:v>127553598.55354549</c:v>
                </c:pt>
                <c:pt idx="11">
                  <c:v>136285240.11159259</c:v>
                </c:pt>
                <c:pt idx="12">
                  <c:v>141827075.51597559</c:v>
                </c:pt>
                <c:pt idx="13">
                  <c:v>150439126.53496757</c:v>
                </c:pt>
                <c:pt idx="14">
                  <c:v>-9268586.4172200263</c:v>
                </c:pt>
              </c:numCache>
            </c:numRef>
          </c:val>
          <c:smooth val="0"/>
          <c:extLst>
            <c:ext xmlns:c16="http://schemas.microsoft.com/office/drawing/2014/chart" uri="{C3380CC4-5D6E-409C-BE32-E72D297353CC}">
              <c16:uniqueId val="{00000004-28B7-4C88-8018-BBF023EE4C4D}"/>
            </c:ext>
          </c:extLst>
        </c:ser>
        <c:ser>
          <c:idx val="5"/>
          <c:order val="5"/>
          <c:tx>
            <c:strRef>
              <c:f>'結果（グラフ）'!$N$25</c:f>
              <c:strCache>
                <c:ptCount val="1"/>
                <c:pt idx="0">
                  <c:v>5番館</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'結果（グラフ）'!$O$19:$AC$19</c:f>
              <c:strCache>
                <c:ptCount val="15"/>
                <c:pt idx="0">
                  <c:v>21年度</c:v>
                </c:pt>
                <c:pt idx="1">
                  <c:v>22年度</c:v>
                </c:pt>
                <c:pt idx="2">
                  <c:v>23年度</c:v>
                </c:pt>
                <c:pt idx="3">
                  <c:v>24年度</c:v>
                </c:pt>
                <c:pt idx="4">
                  <c:v>25年度</c:v>
                </c:pt>
                <c:pt idx="5">
                  <c:v>26年度</c:v>
                </c:pt>
                <c:pt idx="6">
                  <c:v>27年度</c:v>
                </c:pt>
                <c:pt idx="7">
                  <c:v>28年度</c:v>
                </c:pt>
                <c:pt idx="8">
                  <c:v>29年度</c:v>
                </c:pt>
                <c:pt idx="9">
                  <c:v>30年度</c:v>
                </c:pt>
                <c:pt idx="10">
                  <c:v>31年度</c:v>
                </c:pt>
                <c:pt idx="11">
                  <c:v>32年度</c:v>
                </c:pt>
                <c:pt idx="12">
                  <c:v>33年度</c:v>
                </c:pt>
                <c:pt idx="13">
                  <c:v>34年度</c:v>
                </c:pt>
                <c:pt idx="14">
                  <c:v>35年度</c:v>
                </c:pt>
              </c:strCache>
            </c:strRef>
          </c:cat>
          <c:val>
            <c:numRef>
              <c:f>'結果（グラフ）'!$O$25:$AC$25</c:f>
              <c:numCache>
                <c:formatCode>#,##0,</c:formatCode>
                <c:ptCount val="15"/>
                <c:pt idx="0">
                  <c:v>128196029</c:v>
                </c:pt>
                <c:pt idx="1">
                  <c:v>113467091</c:v>
                </c:pt>
                <c:pt idx="2">
                  <c:v>127530955.28577034</c:v>
                </c:pt>
                <c:pt idx="3">
                  <c:v>111505679.84550676</c:v>
                </c:pt>
                <c:pt idx="4">
                  <c:v>125331331.93867451</c:v>
                </c:pt>
                <c:pt idx="5">
                  <c:v>139037976.15642661</c:v>
                </c:pt>
                <c:pt idx="6">
                  <c:v>151595674.41997588</c:v>
                </c:pt>
                <c:pt idx="7">
                  <c:v>165064485.97888607</c:v>
                </c:pt>
                <c:pt idx="8">
                  <c:v>175914467.40928194</c:v>
                </c:pt>
                <c:pt idx="9">
                  <c:v>189145672.61197785</c:v>
                </c:pt>
                <c:pt idx="10">
                  <c:v>202258152.81052467</c:v>
                </c:pt>
                <c:pt idx="11">
                  <c:v>215251956.54917505</c:v>
                </c:pt>
                <c:pt idx="12">
                  <c:v>221967129.69076633</c:v>
                </c:pt>
                <c:pt idx="13">
                  <c:v>234723715.41452125</c:v>
                </c:pt>
                <c:pt idx="14">
                  <c:v>-36798245.786233962</c:v>
                </c:pt>
              </c:numCache>
            </c:numRef>
          </c:val>
          <c:smooth val="0"/>
          <c:extLst>
            <c:ext xmlns:c16="http://schemas.microsoft.com/office/drawing/2014/chart" uri="{C3380CC4-5D6E-409C-BE32-E72D297353CC}">
              <c16:uniqueId val="{00000005-28B7-4C88-8018-BBF023EE4C4D}"/>
            </c:ext>
          </c:extLst>
        </c:ser>
        <c:dLbls>
          <c:showLegendKey val="0"/>
          <c:showVal val="0"/>
          <c:showCatName val="0"/>
          <c:showSerName val="0"/>
          <c:showPercent val="0"/>
          <c:showBubbleSize val="0"/>
        </c:dLbls>
        <c:marker val="1"/>
        <c:smooth val="0"/>
        <c:axId val="620609568"/>
        <c:axId val="620605304"/>
      </c:lineChart>
      <c:catAx>
        <c:axId val="62060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ja-JP"/>
          </a:p>
        </c:txPr>
        <c:crossAx val="620605304"/>
        <c:crosses val="autoZero"/>
        <c:auto val="1"/>
        <c:lblAlgn val="ctr"/>
        <c:lblOffset val="100"/>
        <c:noMultiLvlLbl val="0"/>
      </c:catAx>
      <c:valAx>
        <c:axId val="620605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0609568"/>
        <c:crosses val="autoZero"/>
        <c:crossBetween val="between"/>
      </c:valAx>
      <c:spPr>
        <a:noFill/>
        <a:ln>
          <a:noFill/>
        </a:ln>
        <a:effectLst/>
      </c:spPr>
    </c:plotArea>
    <c:legend>
      <c:legendPos val="b"/>
      <c:layout>
        <c:manualLayout>
          <c:xMode val="edge"/>
          <c:yMode val="edge"/>
          <c:x val="0.12819047619047619"/>
          <c:y val="0.92384641214887286"/>
          <c:w val="0.74361904761904762"/>
          <c:h val="5.52658593915969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130175</xdr:rowOff>
    </xdr:from>
    <xdr:to>
      <xdr:col>11</xdr:col>
      <xdr:colOff>476250</xdr:colOff>
      <xdr:row>40</xdr:row>
      <xdr:rowOff>222250</xdr:rowOff>
    </xdr:to>
    <xdr:graphicFrame macro="">
      <xdr:nvGraphicFramePr>
        <xdr:cNvPr id="2" name="グラフ 1">
          <a:extLst>
            <a:ext uri="{FF2B5EF4-FFF2-40B4-BE49-F238E27FC236}">
              <a16:creationId xmlns:a16="http://schemas.microsoft.com/office/drawing/2014/main" id="{7D0B6859-83C9-44EB-B544-4C7F1C636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47626</xdr:rowOff>
    </xdr:from>
    <xdr:to>
      <xdr:col>11</xdr:col>
      <xdr:colOff>476249</xdr:colOff>
      <xdr:row>22</xdr:row>
      <xdr:rowOff>158750</xdr:rowOff>
    </xdr:to>
    <xdr:graphicFrame macro="">
      <xdr:nvGraphicFramePr>
        <xdr:cNvPr id="3" name="グラフ 2">
          <a:extLst>
            <a:ext uri="{FF2B5EF4-FFF2-40B4-BE49-F238E27FC236}">
              <a16:creationId xmlns:a16="http://schemas.microsoft.com/office/drawing/2014/main" id="{0010F3AF-0947-4C98-9F00-5917B89C0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41</xdr:row>
      <xdr:rowOff>206375</xdr:rowOff>
    </xdr:from>
    <xdr:to>
      <xdr:col>11</xdr:col>
      <xdr:colOff>476250</xdr:colOff>
      <xdr:row>60</xdr:row>
      <xdr:rowOff>60325</xdr:rowOff>
    </xdr:to>
    <xdr:graphicFrame macro="">
      <xdr:nvGraphicFramePr>
        <xdr:cNvPr id="7" name="グラフ 6">
          <a:extLst>
            <a:ext uri="{FF2B5EF4-FFF2-40B4-BE49-F238E27FC236}">
              <a16:creationId xmlns:a16="http://schemas.microsoft.com/office/drawing/2014/main" id="{A1997BE0-060E-4AE1-B731-3529F2EF3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60</xdr:row>
      <xdr:rowOff>0</xdr:rowOff>
    </xdr:from>
    <xdr:to>
      <xdr:col>11</xdr:col>
      <xdr:colOff>476250</xdr:colOff>
      <xdr:row>78</xdr:row>
      <xdr:rowOff>92075</xdr:rowOff>
    </xdr:to>
    <xdr:graphicFrame macro="">
      <xdr:nvGraphicFramePr>
        <xdr:cNvPr id="10" name="グラフ 9">
          <a:extLst>
            <a:ext uri="{FF2B5EF4-FFF2-40B4-BE49-F238E27FC236}">
              <a16:creationId xmlns:a16="http://schemas.microsoft.com/office/drawing/2014/main" id="{BCEC0CF2-0A17-4F55-86F0-1B6AEFA8E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238124</xdr:rowOff>
    </xdr:from>
    <xdr:to>
      <xdr:col>11</xdr:col>
      <xdr:colOff>482600</xdr:colOff>
      <xdr:row>14</xdr:row>
      <xdr:rowOff>200024</xdr:rowOff>
    </xdr:to>
    <xdr:graphicFrame macro="">
      <xdr:nvGraphicFramePr>
        <xdr:cNvPr id="4" name="グラフ 3">
          <a:extLst>
            <a:ext uri="{FF2B5EF4-FFF2-40B4-BE49-F238E27FC236}">
              <a16:creationId xmlns:a16="http://schemas.microsoft.com/office/drawing/2014/main" id="{46A14F35-1BCB-4BB4-BE8B-F229A1DBD4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228600</xdr:rowOff>
    </xdr:from>
    <xdr:to>
      <xdr:col>11</xdr:col>
      <xdr:colOff>447675</xdr:colOff>
      <xdr:row>32</xdr:row>
      <xdr:rowOff>66675</xdr:rowOff>
    </xdr:to>
    <xdr:graphicFrame macro="">
      <xdr:nvGraphicFramePr>
        <xdr:cNvPr id="6" name="グラフ 5">
          <a:extLst>
            <a:ext uri="{FF2B5EF4-FFF2-40B4-BE49-F238E27FC236}">
              <a16:creationId xmlns:a16="http://schemas.microsoft.com/office/drawing/2014/main" id="{544D498D-9867-4B47-82EF-F876CF412F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142875</xdr:colOff>
      <xdr:row>2</xdr:row>
      <xdr:rowOff>47625</xdr:rowOff>
    </xdr:from>
    <xdr:to>
      <xdr:col>11</xdr:col>
      <xdr:colOff>457201</xdr:colOff>
      <xdr:row>3</xdr:row>
      <xdr:rowOff>47625</xdr:rowOff>
    </xdr:to>
    <xdr:sp macro="" textlink="">
      <xdr:nvSpPr>
        <xdr:cNvPr id="2" name="テキスト ボックス 1">
          <a:extLst>
            <a:ext uri="{FF2B5EF4-FFF2-40B4-BE49-F238E27FC236}">
              <a16:creationId xmlns:a16="http://schemas.microsoft.com/office/drawing/2014/main" id="{7B874658-27B7-44B8-871B-EF22D8677129}"/>
            </a:ext>
          </a:extLst>
        </xdr:cNvPr>
        <xdr:cNvSpPr txBox="1"/>
      </xdr:nvSpPr>
      <xdr:spPr>
        <a:xfrm>
          <a:off x="5191125" y="1714500"/>
          <a:ext cx="819151" cy="2381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（千円）</a:t>
          </a:r>
          <a:endParaRPr kumimoji="1" lang="en-US" altLang="ja-JP" sz="1100"/>
        </a:p>
        <a:p>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0.86349</cdr:x>
      <cdr:y>0.01045</cdr:y>
    </cdr:from>
    <cdr:to>
      <cdr:x>1</cdr:x>
      <cdr:y>0.07572</cdr:y>
    </cdr:to>
    <cdr:sp macro="" textlink="">
      <cdr:nvSpPr>
        <cdr:cNvPr id="2" name="テキスト ボックス 1">
          <a:extLst xmlns:a="http://schemas.openxmlformats.org/drawingml/2006/main">
            <a:ext uri="{FF2B5EF4-FFF2-40B4-BE49-F238E27FC236}">
              <a16:creationId xmlns:a16="http://schemas.microsoft.com/office/drawing/2014/main" id="{7B874658-27B7-44B8-871B-EF22D8677129}"/>
            </a:ext>
          </a:extLst>
        </cdr:cNvPr>
        <cdr:cNvSpPr txBox="1"/>
      </cdr:nvSpPr>
      <cdr:spPr>
        <a:xfrm xmlns:a="http://schemas.openxmlformats.org/drawingml/2006/main">
          <a:off x="5181588" y="38112"/>
          <a:ext cx="819162" cy="238110"/>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100"/>
            <a:t>（千円）</a:t>
          </a:r>
          <a:endParaRPr kumimoji="1" lang="en-US" altLang="ja-JP" sz="1100"/>
        </a:p>
        <a:p xmlns:a="http://schemas.openxmlformats.org/drawingml/2006/main">
          <a:endParaRPr kumimoji="1" lang="ja-JP" alt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1</xdr:colOff>
      <xdr:row>27</xdr:row>
      <xdr:rowOff>1</xdr:rowOff>
    </xdr:from>
    <xdr:to>
      <xdr:col>11</xdr:col>
      <xdr:colOff>134938</xdr:colOff>
      <xdr:row>27</xdr:row>
      <xdr:rowOff>2532062</xdr:rowOff>
    </xdr:to>
    <xdr:graphicFrame macro="">
      <xdr:nvGraphicFramePr>
        <xdr:cNvPr id="9" name="グラフ 8">
          <a:extLst>
            <a:ext uri="{FF2B5EF4-FFF2-40B4-BE49-F238E27FC236}">
              <a16:creationId xmlns:a16="http://schemas.microsoft.com/office/drawing/2014/main" id="{7499745D-8A1A-4832-959F-57AF4F06F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122115</xdr:colOff>
      <xdr:row>27</xdr:row>
      <xdr:rowOff>20758</xdr:rowOff>
    </xdr:from>
    <xdr:to>
      <xdr:col>11</xdr:col>
      <xdr:colOff>99031</xdr:colOff>
      <xdr:row>27</xdr:row>
      <xdr:rowOff>234526</xdr:rowOff>
    </xdr:to>
    <xdr:sp macro="" textlink="">
      <xdr:nvSpPr>
        <xdr:cNvPr id="20" name="テキスト ボックス 1">
          <a:extLst>
            <a:ext uri="{FF2B5EF4-FFF2-40B4-BE49-F238E27FC236}">
              <a16:creationId xmlns:a16="http://schemas.microsoft.com/office/drawing/2014/main" id="{ED6E470B-1EF1-432D-A0B9-FF6A672CAE52}"/>
            </a:ext>
          </a:extLst>
        </xdr:cNvPr>
        <xdr:cNvSpPr txBox="1"/>
      </xdr:nvSpPr>
      <xdr:spPr>
        <a:xfrm>
          <a:off x="5511678" y="6902571"/>
          <a:ext cx="834166" cy="21376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t>（千円）</a:t>
          </a:r>
          <a:endParaRPr kumimoji="1" lang="en-US" altLang="ja-JP" sz="1100"/>
        </a:p>
        <a:p>
          <a:endParaRPr kumimoji="1" lang="ja-JP" altLang="en-US" sz="1100"/>
        </a:p>
      </xdr:txBody>
    </xdr:sp>
    <xdr:clientData/>
  </xdr:twoCellAnchor>
  <xdr:twoCellAnchor>
    <xdr:from>
      <xdr:col>0</xdr:col>
      <xdr:colOff>198437</xdr:colOff>
      <xdr:row>32</xdr:row>
      <xdr:rowOff>1</xdr:rowOff>
    </xdr:from>
    <xdr:to>
      <xdr:col>11</xdr:col>
      <xdr:colOff>246061</xdr:colOff>
      <xdr:row>32</xdr:row>
      <xdr:rowOff>3230563</xdr:rowOff>
    </xdr:to>
    <xdr:graphicFrame macro="">
      <xdr:nvGraphicFramePr>
        <xdr:cNvPr id="11" name="グラフ 10">
          <a:extLst>
            <a:ext uri="{FF2B5EF4-FFF2-40B4-BE49-F238E27FC236}">
              <a16:creationId xmlns:a16="http://schemas.microsoft.com/office/drawing/2014/main" id="{A9F6CB13-E56E-48D2-B7AC-831C8FDFA5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277202</xdr:colOff>
      <xdr:row>32</xdr:row>
      <xdr:rowOff>2967403</xdr:rowOff>
    </xdr:from>
    <xdr:to>
      <xdr:col>11</xdr:col>
      <xdr:colOff>15875</xdr:colOff>
      <xdr:row>33</xdr:row>
      <xdr:rowOff>3052</xdr:rowOff>
    </xdr:to>
    <xdr:sp macro="" textlink="">
      <xdr:nvSpPr>
        <xdr:cNvPr id="19" name="矢印: 上 18">
          <a:extLst>
            <a:ext uri="{FF2B5EF4-FFF2-40B4-BE49-F238E27FC236}">
              <a16:creationId xmlns:a16="http://schemas.microsoft.com/office/drawing/2014/main" id="{812B3F06-E905-4CB7-BFF6-A45478477170}"/>
            </a:ext>
          </a:extLst>
        </xdr:cNvPr>
        <xdr:cNvSpPr/>
      </xdr:nvSpPr>
      <xdr:spPr>
        <a:xfrm>
          <a:off x="6079515" y="14437091"/>
          <a:ext cx="183173" cy="329711"/>
        </a:xfrm>
        <a:prstGeom prst="upArrow">
          <a:avLst/>
        </a:prstGeom>
        <a:solidFill>
          <a:schemeClr val="accent5">
            <a:lumMod val="20000"/>
            <a:lumOff val="80000"/>
          </a:schemeClr>
        </a:solidFill>
        <a:ln>
          <a:solidFill>
            <a:schemeClr val="accent5"/>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0.86349</cdr:x>
      <cdr:y>0.01045</cdr:y>
    </cdr:from>
    <cdr:to>
      <cdr:x>1</cdr:x>
      <cdr:y>0.07572</cdr:y>
    </cdr:to>
    <cdr:sp macro="" textlink="">
      <cdr:nvSpPr>
        <cdr:cNvPr id="2" name="テキスト ボックス 1">
          <a:extLst xmlns:a="http://schemas.openxmlformats.org/drawingml/2006/main">
            <a:ext uri="{FF2B5EF4-FFF2-40B4-BE49-F238E27FC236}">
              <a16:creationId xmlns:a16="http://schemas.microsoft.com/office/drawing/2014/main" id="{7B874658-27B7-44B8-871B-EF22D8677129}"/>
            </a:ext>
          </a:extLst>
        </cdr:cNvPr>
        <cdr:cNvSpPr txBox="1"/>
      </cdr:nvSpPr>
      <cdr:spPr>
        <a:xfrm xmlns:a="http://schemas.openxmlformats.org/drawingml/2006/main">
          <a:off x="5181588" y="38112"/>
          <a:ext cx="819162" cy="238110"/>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100"/>
            <a:t>（千円）</a:t>
          </a:r>
          <a:endParaRPr kumimoji="1" lang="en-US" altLang="ja-JP" sz="1100"/>
        </a:p>
        <a:p xmlns:a="http://schemas.openxmlformats.org/drawingml/2006/main">
          <a:endParaRPr kumimoji="1" lang="ja-JP" alt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4062-978B-440A-B29C-463CA78B957D}">
  <dimension ref="A1:X284"/>
  <sheetViews>
    <sheetView view="pageBreakPreview" zoomScale="140" zoomScaleNormal="130" zoomScaleSheetLayoutView="140" workbookViewId="0">
      <pane xSplit="2" topLeftCell="C1" activePane="topRight" state="frozen"/>
      <selection pane="topRight" activeCell="N72" sqref="N72"/>
    </sheetView>
  </sheetViews>
  <sheetFormatPr defaultRowHeight="12"/>
  <cols>
    <col min="1" max="1" width="3.625" style="143" customWidth="1"/>
    <col min="2" max="2" width="21.5" style="31" customWidth="1"/>
    <col min="3" max="21" width="10.375" style="31" customWidth="1"/>
    <col min="22" max="16384" width="9" style="32"/>
  </cols>
  <sheetData>
    <row r="1" spans="1:21" ht="17.25">
      <c r="A1" s="317" t="s">
        <v>32</v>
      </c>
    </row>
    <row r="2" spans="1:21">
      <c r="A2" s="143" t="s">
        <v>33</v>
      </c>
      <c r="B2" s="33" t="s">
        <v>148</v>
      </c>
      <c r="L2" s="33"/>
      <c r="M2" s="33"/>
      <c r="N2" s="33"/>
      <c r="O2" s="33"/>
      <c r="P2" s="33"/>
      <c r="Q2" s="33"/>
      <c r="R2" s="33"/>
      <c r="S2" s="33"/>
      <c r="T2" s="33"/>
      <c r="U2" s="33"/>
    </row>
    <row r="3" spans="1:21">
      <c r="A3" s="650"/>
      <c r="B3" s="651"/>
      <c r="C3" s="34" t="s">
        <v>143</v>
      </c>
      <c r="D3" s="34" t="s">
        <v>48</v>
      </c>
      <c r="E3" s="34" t="s">
        <v>49</v>
      </c>
      <c r="F3" s="34" t="s">
        <v>50</v>
      </c>
      <c r="G3" s="34" t="s">
        <v>42</v>
      </c>
      <c r="H3" s="34" t="s">
        <v>43</v>
      </c>
      <c r="I3" s="34" t="s">
        <v>44</v>
      </c>
      <c r="J3" s="34" t="s">
        <v>45</v>
      </c>
      <c r="K3" s="34" t="s">
        <v>46</v>
      </c>
      <c r="L3" s="34" t="s">
        <v>47</v>
      </c>
      <c r="M3" s="34" t="s">
        <v>226</v>
      </c>
      <c r="N3" s="34" t="s">
        <v>227</v>
      </c>
      <c r="O3" s="34" t="s">
        <v>228</v>
      </c>
      <c r="P3" s="34" t="s">
        <v>229</v>
      </c>
      <c r="Q3" s="34" t="s">
        <v>230</v>
      </c>
      <c r="R3" s="34" t="s">
        <v>231</v>
      </c>
      <c r="S3" s="34" t="s">
        <v>232</v>
      </c>
      <c r="T3" s="34" t="s">
        <v>233</v>
      </c>
      <c r="U3" s="34" t="s">
        <v>234</v>
      </c>
    </row>
    <row r="4" spans="1:21">
      <c r="A4" s="144" t="s">
        <v>0</v>
      </c>
      <c r="B4" s="35"/>
      <c r="C4" s="36">
        <v>52380120</v>
      </c>
      <c r="D4" s="36">
        <v>52380120</v>
      </c>
      <c r="E4" s="36">
        <v>52380120</v>
      </c>
      <c r="F4" s="36">
        <v>52380120</v>
      </c>
      <c r="G4" s="36">
        <v>52380120</v>
      </c>
      <c r="H4" s="36">
        <v>52380120</v>
      </c>
      <c r="I4" s="36">
        <v>52380120</v>
      </c>
      <c r="J4" s="36">
        <v>52380120</v>
      </c>
      <c r="K4" s="36">
        <v>52380120</v>
      </c>
      <c r="L4" s="36">
        <v>52380120</v>
      </c>
      <c r="M4" s="36">
        <v>52380120</v>
      </c>
      <c r="N4" s="36"/>
      <c r="O4" s="36"/>
      <c r="P4" s="36"/>
      <c r="Q4" s="36"/>
      <c r="R4" s="36"/>
      <c r="S4" s="36"/>
      <c r="T4" s="36"/>
      <c r="U4" s="36"/>
    </row>
    <row r="5" spans="1:21">
      <c r="A5" s="145" t="s">
        <v>35</v>
      </c>
      <c r="B5" s="37"/>
      <c r="C5" s="38">
        <f>SUM(C6:C7)</f>
        <v>666240</v>
      </c>
      <c r="D5" s="38">
        <f>SUM(D6:D7)</f>
        <v>666240</v>
      </c>
      <c r="E5" s="38">
        <f>SUM(E6:E7)</f>
        <v>666240</v>
      </c>
      <c r="F5" s="38">
        <f>SUM(F6:F7)</f>
        <v>666240</v>
      </c>
      <c r="G5" s="38">
        <f>SUM(G6:G7)</f>
        <v>666240</v>
      </c>
      <c r="H5" s="38">
        <f t="shared" ref="H5:L5" si="0">SUM(H6:H7)</f>
        <v>666240</v>
      </c>
      <c r="I5" s="38">
        <f t="shared" si="0"/>
        <v>666240</v>
      </c>
      <c r="J5" s="38">
        <f t="shared" si="0"/>
        <v>666240</v>
      </c>
      <c r="K5" s="38">
        <f t="shared" si="0"/>
        <v>666240</v>
      </c>
      <c r="L5" s="38">
        <f t="shared" si="0"/>
        <v>666240</v>
      </c>
      <c r="M5" s="38">
        <f t="shared" ref="M5:N5" si="1">SUM(M6:M7)</f>
        <v>666240</v>
      </c>
      <c r="N5" s="38">
        <f t="shared" si="1"/>
        <v>0</v>
      </c>
      <c r="O5" s="38">
        <f t="shared" ref="O5:P5" si="2">SUM(O6:O7)</f>
        <v>0</v>
      </c>
      <c r="P5" s="38">
        <f t="shared" si="2"/>
        <v>0</v>
      </c>
      <c r="Q5" s="38">
        <f t="shared" ref="Q5:T5" si="3">SUM(Q6:Q7)</f>
        <v>0</v>
      </c>
      <c r="R5" s="38">
        <f t="shared" si="3"/>
        <v>0</v>
      </c>
      <c r="S5" s="38">
        <f t="shared" si="3"/>
        <v>0</v>
      </c>
      <c r="T5" s="38">
        <f t="shared" si="3"/>
        <v>0</v>
      </c>
      <c r="U5" s="38">
        <f t="shared" ref="U5" si="4">SUM(U6:U7)</f>
        <v>0</v>
      </c>
    </row>
    <row r="6" spans="1:21">
      <c r="A6" s="146"/>
      <c r="B6" s="39" t="s">
        <v>3</v>
      </c>
      <c r="C6" s="40">
        <v>305880</v>
      </c>
      <c r="D6" s="40">
        <v>305880</v>
      </c>
      <c r="E6" s="40">
        <v>305880</v>
      </c>
      <c r="F6" s="40">
        <v>305880</v>
      </c>
      <c r="G6" s="40">
        <v>305880</v>
      </c>
      <c r="H6" s="40">
        <v>305880</v>
      </c>
      <c r="I6" s="40">
        <v>305880</v>
      </c>
      <c r="J6" s="40">
        <v>305880</v>
      </c>
      <c r="K6" s="40">
        <v>305880</v>
      </c>
      <c r="L6" s="40">
        <v>305880</v>
      </c>
      <c r="M6" s="40">
        <v>305880</v>
      </c>
      <c r="N6" s="40"/>
      <c r="O6" s="40"/>
      <c r="P6" s="40"/>
      <c r="Q6" s="40"/>
      <c r="R6" s="40"/>
      <c r="S6" s="40"/>
      <c r="T6" s="40"/>
      <c r="U6" s="40"/>
    </row>
    <row r="7" spans="1:21">
      <c r="A7" s="147"/>
      <c r="B7" s="41" t="s">
        <v>5</v>
      </c>
      <c r="C7" s="42">
        <v>360360</v>
      </c>
      <c r="D7" s="42">
        <v>360360</v>
      </c>
      <c r="E7" s="42">
        <v>360360</v>
      </c>
      <c r="F7" s="42">
        <v>360360</v>
      </c>
      <c r="G7" s="42">
        <v>360360</v>
      </c>
      <c r="H7" s="42">
        <v>360360</v>
      </c>
      <c r="I7" s="42">
        <v>360360</v>
      </c>
      <c r="J7" s="42">
        <v>360360</v>
      </c>
      <c r="K7" s="42">
        <v>360360</v>
      </c>
      <c r="L7" s="42">
        <v>360360</v>
      </c>
      <c r="M7" s="42">
        <v>360360</v>
      </c>
      <c r="N7" s="42"/>
      <c r="O7" s="42"/>
      <c r="P7" s="42"/>
      <c r="Q7" s="42"/>
      <c r="R7" s="42"/>
      <c r="S7" s="42"/>
      <c r="T7" s="42"/>
      <c r="U7" s="42"/>
    </row>
    <row r="8" spans="1:21">
      <c r="A8" s="148" t="s">
        <v>36</v>
      </c>
      <c r="B8" s="43"/>
      <c r="C8" s="44">
        <f>SUM(C9:C12)</f>
        <v>77225500</v>
      </c>
      <c r="D8" s="44">
        <f>SUM(D9:D12)</f>
        <v>75908500</v>
      </c>
      <c r="E8" s="44">
        <f>SUM(E9:E12)</f>
        <v>77615000</v>
      </c>
      <c r="F8" s="44">
        <f>SUM(F9:F12)</f>
        <v>78211000</v>
      </c>
      <c r="G8" s="44">
        <f>SUM(G9:G12)</f>
        <v>77234300</v>
      </c>
      <c r="H8" s="44">
        <f t="shared" ref="H8:L8" si="5">SUM(H9:H12)</f>
        <v>76849500</v>
      </c>
      <c r="I8" s="44">
        <f t="shared" si="5"/>
        <v>75901000</v>
      </c>
      <c r="J8" s="44">
        <f t="shared" si="5"/>
        <v>74432300</v>
      </c>
      <c r="K8" s="44">
        <f t="shared" si="5"/>
        <v>74233200</v>
      </c>
      <c r="L8" s="44">
        <f t="shared" si="5"/>
        <v>73389850</v>
      </c>
      <c r="M8" s="44">
        <f t="shared" ref="M8:N8" si="6">SUM(M9:M12)</f>
        <v>73717050</v>
      </c>
      <c r="N8" s="44">
        <f t="shared" si="6"/>
        <v>0</v>
      </c>
      <c r="O8" s="44">
        <f t="shared" ref="O8:P8" si="7">SUM(O9:O12)</f>
        <v>0</v>
      </c>
      <c r="P8" s="44">
        <f t="shared" si="7"/>
        <v>0</v>
      </c>
      <c r="Q8" s="44">
        <f t="shared" ref="Q8:T8" si="8">SUM(Q9:Q12)</f>
        <v>0</v>
      </c>
      <c r="R8" s="44">
        <f t="shared" si="8"/>
        <v>0</v>
      </c>
      <c r="S8" s="44">
        <f t="shared" si="8"/>
        <v>0</v>
      </c>
      <c r="T8" s="44">
        <f t="shared" si="8"/>
        <v>0</v>
      </c>
      <c r="U8" s="44">
        <f t="shared" ref="U8" si="9">SUM(U9:U12)</f>
        <v>0</v>
      </c>
    </row>
    <row r="9" spans="1:21">
      <c r="A9" s="149"/>
      <c r="B9" s="45" t="s">
        <v>4</v>
      </c>
      <c r="C9" s="46">
        <v>74642500</v>
      </c>
      <c r="D9" s="46">
        <v>72817500</v>
      </c>
      <c r="E9" s="46">
        <v>72749500</v>
      </c>
      <c r="F9" s="46">
        <v>73283000</v>
      </c>
      <c r="G9" s="46">
        <v>72208000</v>
      </c>
      <c r="H9" s="46">
        <v>71772500</v>
      </c>
      <c r="I9" s="46">
        <v>70824500</v>
      </c>
      <c r="J9" s="46">
        <v>69428000</v>
      </c>
      <c r="K9" s="46">
        <v>69370500</v>
      </c>
      <c r="L9" s="46">
        <v>68586250</v>
      </c>
      <c r="M9" s="46">
        <v>68954250</v>
      </c>
      <c r="N9" s="46"/>
      <c r="O9" s="46"/>
      <c r="P9" s="46"/>
      <c r="Q9" s="46"/>
      <c r="R9" s="46"/>
      <c r="S9" s="46"/>
      <c r="T9" s="46"/>
      <c r="U9" s="46"/>
    </row>
    <row r="10" spans="1:21">
      <c r="A10" s="149"/>
      <c r="B10" s="47" t="s">
        <v>6</v>
      </c>
      <c r="C10" s="48">
        <v>1058000</v>
      </c>
      <c r="D10" s="48">
        <v>1544000</v>
      </c>
      <c r="E10" s="48">
        <v>3289500</v>
      </c>
      <c r="F10" s="48">
        <v>3371000</v>
      </c>
      <c r="G10" s="48">
        <v>3477300</v>
      </c>
      <c r="H10" s="48">
        <v>3512000</v>
      </c>
      <c r="I10" s="48">
        <v>3500500</v>
      </c>
      <c r="J10" s="48">
        <v>3452300</v>
      </c>
      <c r="K10" s="48">
        <v>3367700</v>
      </c>
      <c r="L10" s="48">
        <v>3335600</v>
      </c>
      <c r="M10" s="48">
        <v>3341800</v>
      </c>
      <c r="N10" s="48"/>
      <c r="O10" s="48"/>
      <c r="P10" s="48"/>
      <c r="Q10" s="48"/>
      <c r="R10" s="48"/>
      <c r="S10" s="48"/>
      <c r="T10" s="48"/>
      <c r="U10" s="48"/>
    </row>
    <row r="11" spans="1:21">
      <c r="A11" s="149"/>
      <c r="B11" s="47" t="s">
        <v>7</v>
      </c>
      <c r="C11" s="48">
        <v>769000</v>
      </c>
      <c r="D11" s="48">
        <v>741000</v>
      </c>
      <c r="E11" s="48">
        <v>722000</v>
      </c>
      <c r="F11" s="48">
        <v>707000</v>
      </c>
      <c r="G11" s="48">
        <v>693000</v>
      </c>
      <c r="H11" s="48">
        <v>715000</v>
      </c>
      <c r="I11" s="48">
        <v>722000</v>
      </c>
      <c r="J11" s="48">
        <v>698000</v>
      </c>
      <c r="K11" s="48">
        <v>717000</v>
      </c>
      <c r="L11" s="48">
        <v>696000</v>
      </c>
      <c r="M11" s="48">
        <v>699000</v>
      </c>
      <c r="N11" s="48"/>
      <c r="O11" s="48"/>
      <c r="P11" s="48"/>
      <c r="Q11" s="48"/>
      <c r="R11" s="48"/>
      <c r="S11" s="48"/>
      <c r="T11" s="48"/>
      <c r="U11" s="48"/>
    </row>
    <row r="12" spans="1:21">
      <c r="A12" s="150"/>
      <c r="B12" s="49" t="s">
        <v>8</v>
      </c>
      <c r="C12" s="50">
        <v>756000</v>
      </c>
      <c r="D12" s="50">
        <v>806000</v>
      </c>
      <c r="E12" s="50">
        <v>854000</v>
      </c>
      <c r="F12" s="50">
        <v>850000</v>
      </c>
      <c r="G12" s="50">
        <v>856000</v>
      </c>
      <c r="H12" s="50">
        <v>850000</v>
      </c>
      <c r="I12" s="50">
        <v>854000</v>
      </c>
      <c r="J12" s="50">
        <v>854000</v>
      </c>
      <c r="K12" s="50">
        <v>778000</v>
      </c>
      <c r="L12" s="50">
        <v>772000</v>
      </c>
      <c r="M12" s="50">
        <v>722000</v>
      </c>
      <c r="N12" s="50"/>
      <c r="O12" s="50"/>
      <c r="P12" s="50"/>
      <c r="Q12" s="50"/>
      <c r="R12" s="50"/>
      <c r="S12" s="50"/>
      <c r="T12" s="50"/>
      <c r="U12" s="50"/>
    </row>
    <row r="13" spans="1:21">
      <c r="A13" s="151" t="s">
        <v>34</v>
      </c>
      <c r="B13" s="51"/>
      <c r="C13" s="52">
        <f>SUM(C14:C20)</f>
        <v>6660057</v>
      </c>
      <c r="D13" s="52">
        <f t="shared" ref="D13:L13" si="10">SUM(D14:D20)</f>
        <v>9439130</v>
      </c>
      <c r="E13" s="52">
        <f t="shared" si="10"/>
        <v>5126576</v>
      </c>
      <c r="F13" s="52">
        <f t="shared" si="10"/>
        <v>5561724</v>
      </c>
      <c r="G13" s="52">
        <f t="shared" si="10"/>
        <v>4511776</v>
      </c>
      <c r="H13" s="52">
        <f t="shared" si="10"/>
        <v>4258414</v>
      </c>
      <c r="I13" s="52">
        <f t="shared" si="10"/>
        <v>4156232</v>
      </c>
      <c r="J13" s="52">
        <f t="shared" si="10"/>
        <v>5003850</v>
      </c>
      <c r="K13" s="52">
        <f>SUM(K14:K20)</f>
        <v>6431135</v>
      </c>
      <c r="L13" s="52">
        <f t="shared" si="10"/>
        <v>3341425</v>
      </c>
      <c r="M13" s="52">
        <f t="shared" ref="M13:N13" si="11">SUM(M14:M20)</f>
        <v>2892027</v>
      </c>
      <c r="N13" s="52">
        <f t="shared" si="11"/>
        <v>0</v>
      </c>
      <c r="O13" s="52">
        <f t="shared" ref="O13:P13" si="12">SUM(O14:O20)</f>
        <v>0</v>
      </c>
      <c r="P13" s="52">
        <f t="shared" si="12"/>
        <v>0</v>
      </c>
      <c r="Q13" s="52">
        <f t="shared" ref="Q13:T13" si="13">SUM(Q14:Q20)</f>
        <v>0</v>
      </c>
      <c r="R13" s="52">
        <f t="shared" si="13"/>
        <v>0</v>
      </c>
      <c r="S13" s="52">
        <f t="shared" si="13"/>
        <v>0</v>
      </c>
      <c r="T13" s="52">
        <f t="shared" si="13"/>
        <v>0</v>
      </c>
      <c r="U13" s="52">
        <f t="shared" ref="U13" si="14">SUM(U14:U20)</f>
        <v>0</v>
      </c>
    </row>
    <row r="14" spans="1:21">
      <c r="A14" s="152"/>
      <c r="B14" s="53" t="s">
        <v>37</v>
      </c>
      <c r="C14" s="54">
        <v>2359109</v>
      </c>
      <c r="D14" s="54">
        <v>6413672</v>
      </c>
      <c r="E14" s="54">
        <v>2647721</v>
      </c>
      <c r="F14" s="54">
        <v>3295034</v>
      </c>
      <c r="G14" s="54">
        <v>2981866</v>
      </c>
      <c r="H14" s="54">
        <v>2819264</v>
      </c>
      <c r="I14" s="54">
        <v>2795182</v>
      </c>
      <c r="J14" s="54">
        <v>2555196</v>
      </c>
      <c r="K14" s="54">
        <v>2586456</v>
      </c>
      <c r="L14" s="54">
        <v>2069245</v>
      </c>
      <c r="M14" s="54">
        <v>1915257</v>
      </c>
      <c r="N14" s="54"/>
      <c r="O14" s="54"/>
      <c r="P14" s="54"/>
      <c r="Q14" s="54"/>
      <c r="R14" s="54"/>
      <c r="S14" s="54"/>
      <c r="T14" s="54"/>
      <c r="U14" s="54"/>
    </row>
    <row r="15" spans="1:21">
      <c r="A15" s="152"/>
      <c r="B15" s="55" t="s">
        <v>38</v>
      </c>
      <c r="C15" s="56">
        <v>1605485</v>
      </c>
      <c r="D15" s="56">
        <v>1591540</v>
      </c>
      <c r="E15" s="56">
        <v>1559270</v>
      </c>
      <c r="F15" s="56">
        <v>1682060</v>
      </c>
      <c r="G15" s="56">
        <v>1438260</v>
      </c>
      <c r="H15" s="56">
        <v>1384760</v>
      </c>
      <c r="I15" s="56">
        <v>1309270</v>
      </c>
      <c r="J15" s="56">
        <v>1340230</v>
      </c>
      <c r="K15" s="56">
        <v>1228680</v>
      </c>
      <c r="L15" s="56">
        <v>817340</v>
      </c>
      <c r="M15" s="56">
        <v>572740</v>
      </c>
      <c r="N15" s="56"/>
      <c r="O15" s="56"/>
      <c r="P15" s="56"/>
      <c r="Q15" s="56"/>
      <c r="R15" s="56"/>
      <c r="S15" s="56"/>
      <c r="T15" s="56"/>
      <c r="U15" s="56"/>
    </row>
    <row r="16" spans="1:21">
      <c r="A16" s="152"/>
      <c r="B16" s="55" t="s">
        <v>39</v>
      </c>
      <c r="C16" s="56">
        <v>123220</v>
      </c>
      <c r="D16" s="56">
        <v>130950</v>
      </c>
      <c r="E16" s="56">
        <v>130890</v>
      </c>
      <c r="F16" s="56">
        <v>76490</v>
      </c>
      <c r="G16" s="56">
        <v>91650</v>
      </c>
      <c r="H16" s="56">
        <v>54390</v>
      </c>
      <c r="I16" s="56">
        <v>51780</v>
      </c>
      <c r="J16" s="56">
        <v>73000</v>
      </c>
      <c r="K16" s="56">
        <v>49970</v>
      </c>
      <c r="L16" s="56">
        <v>58840</v>
      </c>
      <c r="M16" s="56">
        <v>42230</v>
      </c>
      <c r="N16" s="56"/>
      <c r="O16" s="56"/>
      <c r="P16" s="56"/>
      <c r="Q16" s="56"/>
      <c r="R16" s="56"/>
      <c r="S16" s="56"/>
      <c r="T16" s="56"/>
      <c r="U16" s="56"/>
    </row>
    <row r="17" spans="1:21">
      <c r="A17" s="152"/>
      <c r="B17" s="55" t="s">
        <v>40</v>
      </c>
      <c r="C17" s="56">
        <v>901169</v>
      </c>
      <c r="D17" s="56">
        <v>1236398</v>
      </c>
      <c r="E17" s="56">
        <v>753175</v>
      </c>
      <c r="F17" s="56">
        <v>483840</v>
      </c>
      <c r="G17" s="56"/>
      <c r="H17" s="56"/>
      <c r="I17" s="56"/>
      <c r="J17" s="56">
        <v>1035424</v>
      </c>
      <c r="K17" s="56">
        <v>727029</v>
      </c>
      <c r="L17" s="56">
        <v>396000</v>
      </c>
      <c r="M17" s="56"/>
      <c r="N17" s="56"/>
      <c r="O17" s="56"/>
      <c r="P17" s="56"/>
      <c r="Q17" s="56"/>
      <c r="R17" s="56"/>
      <c r="S17" s="56"/>
      <c r="T17" s="56"/>
      <c r="U17" s="56"/>
    </row>
    <row r="18" spans="1:21">
      <c r="A18" s="152"/>
      <c r="B18" s="55" t="s">
        <v>51</v>
      </c>
      <c r="C18" s="56">
        <v>81530</v>
      </c>
      <c r="D18" s="56">
        <v>66570</v>
      </c>
      <c r="E18" s="56">
        <v>35520</v>
      </c>
      <c r="F18" s="56">
        <v>24300</v>
      </c>
      <c r="G18" s="56"/>
      <c r="H18" s="56"/>
      <c r="I18" s="56"/>
      <c r="J18" s="56"/>
      <c r="K18" s="56"/>
      <c r="L18" s="56"/>
      <c r="M18" s="56"/>
      <c r="N18" s="56"/>
      <c r="O18" s="56"/>
      <c r="P18" s="56"/>
      <c r="Q18" s="56"/>
      <c r="R18" s="56"/>
      <c r="S18" s="56"/>
      <c r="T18" s="56"/>
      <c r="U18" s="56"/>
    </row>
    <row r="19" spans="1:21">
      <c r="A19" s="152"/>
      <c r="B19" s="55" t="s">
        <v>52</v>
      </c>
      <c r="C19" s="56"/>
      <c r="D19" s="56"/>
      <c r="E19" s="56"/>
      <c r="F19" s="56"/>
      <c r="G19" s="56"/>
      <c r="H19" s="56"/>
      <c r="I19" s="56"/>
      <c r="J19" s="56"/>
      <c r="K19" s="56">
        <v>1839000</v>
      </c>
      <c r="L19" s="56"/>
      <c r="M19" s="56">
        <v>361800</v>
      </c>
      <c r="N19" s="56"/>
      <c r="O19" s="56"/>
      <c r="P19" s="56"/>
      <c r="Q19" s="56"/>
      <c r="R19" s="56"/>
      <c r="S19" s="56"/>
      <c r="T19" s="56"/>
      <c r="U19" s="56"/>
    </row>
    <row r="20" spans="1:21">
      <c r="A20" s="152"/>
      <c r="B20" s="55" t="s">
        <v>144</v>
      </c>
      <c r="C20" s="56">
        <v>1589544</v>
      </c>
      <c r="D20" s="56"/>
      <c r="E20" s="56"/>
      <c r="F20" s="56"/>
      <c r="G20" s="56"/>
      <c r="H20" s="56"/>
      <c r="I20" s="56"/>
      <c r="J20" s="56"/>
      <c r="K20" s="56"/>
      <c r="L20" s="56"/>
      <c r="M20" s="56"/>
      <c r="N20" s="56"/>
      <c r="O20" s="56"/>
      <c r="P20" s="56"/>
      <c r="Q20" s="56"/>
      <c r="R20" s="56"/>
      <c r="S20" s="56"/>
      <c r="T20" s="56"/>
      <c r="U20" s="56"/>
    </row>
    <row r="21" spans="1:21">
      <c r="A21" s="153"/>
      <c r="B21" s="57" t="s">
        <v>41</v>
      </c>
      <c r="C21" s="58">
        <f>C4+C5+C8+C13</f>
        <v>136931917</v>
      </c>
      <c r="D21" s="58">
        <f t="shared" ref="D21:L21" si="15">D4+D5+D8+D13</f>
        <v>138393990</v>
      </c>
      <c r="E21" s="58">
        <f t="shared" si="15"/>
        <v>135787936</v>
      </c>
      <c r="F21" s="58">
        <f t="shared" si="15"/>
        <v>136819084</v>
      </c>
      <c r="G21" s="58">
        <f t="shared" si="15"/>
        <v>134792436</v>
      </c>
      <c r="H21" s="58">
        <f t="shared" si="15"/>
        <v>134154274</v>
      </c>
      <c r="I21" s="58">
        <f t="shared" si="15"/>
        <v>133103592</v>
      </c>
      <c r="J21" s="58">
        <f t="shared" si="15"/>
        <v>132482510</v>
      </c>
      <c r="K21" s="58">
        <f t="shared" si="15"/>
        <v>133710695</v>
      </c>
      <c r="L21" s="58">
        <f t="shared" si="15"/>
        <v>129777635</v>
      </c>
      <c r="M21" s="58">
        <f t="shared" ref="M21:N21" si="16">M4+M5+M8+M13</f>
        <v>129655437</v>
      </c>
      <c r="N21" s="58">
        <f t="shared" si="16"/>
        <v>0</v>
      </c>
      <c r="O21" s="58">
        <f t="shared" ref="O21:P21" si="17">O4+O5+O8+O13</f>
        <v>0</v>
      </c>
      <c r="P21" s="58">
        <f t="shared" si="17"/>
        <v>0</v>
      </c>
      <c r="Q21" s="58">
        <f t="shared" ref="Q21:T21" si="18">Q4+Q5+Q8+Q13</f>
        <v>0</v>
      </c>
      <c r="R21" s="58">
        <f t="shared" si="18"/>
        <v>0</v>
      </c>
      <c r="S21" s="58">
        <f t="shared" si="18"/>
        <v>0</v>
      </c>
      <c r="T21" s="58">
        <f t="shared" si="18"/>
        <v>0</v>
      </c>
      <c r="U21" s="58">
        <f t="shared" ref="U21" si="19">U4+U5+U8+U13</f>
        <v>0</v>
      </c>
    </row>
    <row r="22" spans="1:21" ht="20.100000000000001" customHeight="1">
      <c r="A22" s="143" t="s">
        <v>72</v>
      </c>
      <c r="B22" s="33" t="s">
        <v>148</v>
      </c>
      <c r="L22" s="33"/>
      <c r="M22" s="33"/>
      <c r="N22" s="33"/>
      <c r="O22" s="33"/>
      <c r="P22" s="33"/>
      <c r="Q22" s="33"/>
      <c r="R22" s="33"/>
      <c r="S22" s="33"/>
      <c r="T22" s="33"/>
      <c r="U22" s="33"/>
    </row>
    <row r="23" spans="1:21">
      <c r="A23" s="650"/>
      <c r="B23" s="651"/>
      <c r="C23" s="34" t="s">
        <v>143</v>
      </c>
      <c r="D23" s="34" t="s">
        <v>48</v>
      </c>
      <c r="E23" s="34" t="s">
        <v>49</v>
      </c>
      <c r="F23" s="34" t="s">
        <v>50</v>
      </c>
      <c r="G23" s="34" t="s">
        <v>42</v>
      </c>
      <c r="H23" s="34" t="s">
        <v>43</v>
      </c>
      <c r="I23" s="34" t="s">
        <v>44</v>
      </c>
      <c r="J23" s="34" t="s">
        <v>45</v>
      </c>
      <c r="K23" s="34" t="s">
        <v>46</v>
      </c>
      <c r="L23" s="34" t="s">
        <v>47</v>
      </c>
      <c r="M23" s="34" t="s">
        <v>226</v>
      </c>
      <c r="N23" s="34" t="s">
        <v>227</v>
      </c>
      <c r="O23" s="34" t="s">
        <v>228</v>
      </c>
      <c r="P23" s="34" t="s">
        <v>229</v>
      </c>
      <c r="Q23" s="34" t="s">
        <v>230</v>
      </c>
      <c r="R23" s="34" t="s">
        <v>231</v>
      </c>
      <c r="S23" s="34" t="s">
        <v>232</v>
      </c>
      <c r="T23" s="34" t="s">
        <v>233</v>
      </c>
      <c r="U23" s="34" t="s">
        <v>234</v>
      </c>
    </row>
    <row r="24" spans="1:21">
      <c r="A24" s="154" t="s">
        <v>73</v>
      </c>
      <c r="B24" s="59"/>
      <c r="C24" s="36">
        <f>SUM(C25:C34)</f>
        <v>53496828</v>
      </c>
      <c r="D24" s="36">
        <f>SUM(D25:D34)</f>
        <v>53496828</v>
      </c>
      <c r="E24" s="36">
        <f t="shared" ref="E24:L24" si="20">SUM(E25:E34)</f>
        <v>44639280</v>
      </c>
      <c r="F24" s="36">
        <f t="shared" si="20"/>
        <v>52263060</v>
      </c>
      <c r="G24" s="36">
        <f t="shared" si="20"/>
        <v>52840080</v>
      </c>
      <c r="H24" s="36">
        <f t="shared" si="20"/>
        <v>52384320</v>
      </c>
      <c r="I24" s="36">
        <f t="shared" si="20"/>
        <v>52542972</v>
      </c>
      <c r="J24" s="36">
        <f t="shared" si="20"/>
        <v>52317468</v>
      </c>
      <c r="K24" s="36">
        <f t="shared" si="20"/>
        <v>52542890</v>
      </c>
      <c r="L24" s="36">
        <f t="shared" si="20"/>
        <v>53181424</v>
      </c>
      <c r="M24" s="36">
        <f t="shared" ref="M24:N24" si="21">SUM(M25:M34)</f>
        <v>53350512</v>
      </c>
      <c r="N24" s="36">
        <f t="shared" si="21"/>
        <v>0</v>
      </c>
      <c r="O24" s="36">
        <f t="shared" ref="O24:P24" si="22">SUM(O25:O34)</f>
        <v>0</v>
      </c>
      <c r="P24" s="36">
        <f t="shared" si="22"/>
        <v>0</v>
      </c>
      <c r="Q24" s="36">
        <f t="shared" ref="Q24:T24" si="23">SUM(Q25:Q34)</f>
        <v>0</v>
      </c>
      <c r="R24" s="36">
        <f t="shared" si="23"/>
        <v>0</v>
      </c>
      <c r="S24" s="36">
        <f t="shared" si="23"/>
        <v>0</v>
      </c>
      <c r="T24" s="36">
        <f t="shared" si="23"/>
        <v>0</v>
      </c>
      <c r="U24" s="36">
        <f t="shared" ref="U24" si="24">SUM(U25:U34)</f>
        <v>0</v>
      </c>
    </row>
    <row r="25" spans="1:21">
      <c r="A25" s="155"/>
      <c r="B25" s="60" t="s">
        <v>495</v>
      </c>
      <c r="C25" s="61"/>
      <c r="D25" s="61"/>
      <c r="E25" s="61"/>
      <c r="F25" s="61"/>
      <c r="G25" s="61"/>
      <c r="H25" s="61"/>
      <c r="I25" s="61"/>
      <c r="J25" s="61"/>
      <c r="K25" s="61"/>
      <c r="L25" s="61"/>
      <c r="M25" s="61"/>
      <c r="N25" s="61"/>
      <c r="O25" s="61"/>
      <c r="P25" s="61"/>
      <c r="Q25" s="61"/>
      <c r="R25" s="61"/>
      <c r="S25" s="61"/>
      <c r="T25" s="61"/>
      <c r="U25" s="61"/>
    </row>
    <row r="26" spans="1:21">
      <c r="A26" s="155"/>
      <c r="B26" s="62" t="s">
        <v>494</v>
      </c>
      <c r="C26" s="63">
        <v>7597800</v>
      </c>
      <c r="D26" s="63">
        <v>7597800</v>
      </c>
      <c r="E26" s="63">
        <v>7597800</v>
      </c>
      <c r="F26" s="63">
        <v>7796790</v>
      </c>
      <c r="G26" s="63">
        <v>7814880</v>
      </c>
      <c r="H26" s="63">
        <v>7814880</v>
      </c>
      <c r="I26" s="63">
        <v>7814880</v>
      </c>
      <c r="J26" s="63">
        <v>7814880</v>
      </c>
      <c r="K26" s="63">
        <v>7875180</v>
      </c>
      <c r="L26" s="63">
        <v>7344540</v>
      </c>
      <c r="M26" s="63">
        <v>8118792</v>
      </c>
      <c r="N26" s="63"/>
      <c r="O26" s="63"/>
      <c r="P26" s="63"/>
      <c r="Q26" s="63"/>
      <c r="R26" s="63"/>
      <c r="S26" s="63"/>
      <c r="T26" s="63"/>
      <c r="U26" s="63"/>
    </row>
    <row r="27" spans="1:21">
      <c r="A27" s="155"/>
      <c r="B27" s="62" t="s">
        <v>74</v>
      </c>
      <c r="C27" s="63">
        <v>15372000</v>
      </c>
      <c r="D27" s="63">
        <v>15372000</v>
      </c>
      <c r="E27" s="63">
        <v>15372000</v>
      </c>
      <c r="F27" s="63">
        <v>15774600</v>
      </c>
      <c r="G27" s="63">
        <v>15811200</v>
      </c>
      <c r="H27" s="63">
        <v>15811200</v>
      </c>
      <c r="I27" s="63">
        <v>15811200</v>
      </c>
      <c r="J27" s="63">
        <v>15811200</v>
      </c>
      <c r="K27" s="63">
        <v>15933200</v>
      </c>
      <c r="L27" s="63">
        <v>14919000</v>
      </c>
      <c r="M27" s="63">
        <v>16513200</v>
      </c>
      <c r="N27" s="63"/>
      <c r="O27" s="63"/>
      <c r="P27" s="63"/>
      <c r="Q27" s="63"/>
      <c r="R27" s="63"/>
      <c r="S27" s="63"/>
      <c r="T27" s="63"/>
      <c r="U27" s="63"/>
    </row>
    <row r="28" spans="1:21">
      <c r="A28" s="155"/>
      <c r="B28" s="62" t="s">
        <v>75</v>
      </c>
      <c r="C28" s="63">
        <v>4160520</v>
      </c>
      <c r="D28" s="63">
        <v>4160520</v>
      </c>
      <c r="E28" s="63"/>
      <c r="F28" s="63"/>
      <c r="G28" s="63"/>
      <c r="H28" s="63"/>
      <c r="I28" s="63"/>
      <c r="J28" s="63"/>
      <c r="K28" s="63"/>
      <c r="L28" s="63">
        <v>2133000</v>
      </c>
      <c r="M28" s="63">
        <v>2026200</v>
      </c>
      <c r="N28" s="63"/>
      <c r="O28" s="63"/>
      <c r="P28" s="63"/>
      <c r="Q28" s="63"/>
      <c r="R28" s="63"/>
      <c r="S28" s="63"/>
      <c r="T28" s="63"/>
      <c r="U28" s="63"/>
    </row>
    <row r="29" spans="1:21">
      <c r="A29" s="155"/>
      <c r="B29" s="62" t="s">
        <v>76</v>
      </c>
      <c r="C29" s="63">
        <v>6048000</v>
      </c>
      <c r="D29" s="63">
        <v>6048000</v>
      </c>
      <c r="E29" s="63"/>
      <c r="F29" s="63"/>
      <c r="G29" s="63"/>
      <c r="H29" s="63"/>
      <c r="I29" s="63"/>
      <c r="J29" s="63"/>
      <c r="K29" s="63"/>
      <c r="L29" s="63"/>
      <c r="M29" s="63">
        <v>7029000</v>
      </c>
      <c r="N29" s="63"/>
      <c r="O29" s="63"/>
      <c r="P29" s="63"/>
      <c r="Q29" s="63"/>
      <c r="R29" s="63"/>
      <c r="S29" s="63"/>
      <c r="T29" s="63"/>
      <c r="U29" s="63"/>
    </row>
    <row r="30" spans="1:21">
      <c r="A30" s="155"/>
      <c r="B30" s="62" t="s">
        <v>77</v>
      </c>
      <c r="C30" s="63">
        <v>15455160</v>
      </c>
      <c r="D30" s="63">
        <v>15455160</v>
      </c>
      <c r="E30" s="63"/>
      <c r="F30" s="63"/>
      <c r="G30" s="63"/>
      <c r="H30" s="63"/>
      <c r="I30" s="63"/>
      <c r="J30" s="63"/>
      <c r="K30" s="63"/>
      <c r="L30" s="63">
        <v>11367000</v>
      </c>
      <c r="M30" s="63">
        <v>16671600</v>
      </c>
      <c r="N30" s="63"/>
      <c r="O30" s="63"/>
      <c r="P30" s="63"/>
      <c r="Q30" s="63"/>
      <c r="R30" s="63"/>
      <c r="S30" s="63"/>
      <c r="T30" s="63"/>
      <c r="U30" s="63"/>
    </row>
    <row r="31" spans="1:21">
      <c r="A31" s="155"/>
      <c r="B31" s="62" t="s">
        <v>78</v>
      </c>
      <c r="C31" s="63">
        <v>4863348</v>
      </c>
      <c r="D31" s="63">
        <v>4863348</v>
      </c>
      <c r="E31" s="63">
        <v>2799720</v>
      </c>
      <c r="F31" s="63">
        <v>2873046</v>
      </c>
      <c r="G31" s="63">
        <v>2879712</v>
      </c>
      <c r="H31" s="63">
        <v>2879712</v>
      </c>
      <c r="I31" s="63">
        <v>2879712</v>
      </c>
      <c r="J31" s="63">
        <v>2879712</v>
      </c>
      <c r="K31" s="63">
        <v>2901932</v>
      </c>
      <c r="L31" s="63"/>
      <c r="M31" s="63"/>
      <c r="N31" s="63"/>
      <c r="O31" s="63"/>
      <c r="P31" s="63"/>
      <c r="Q31" s="63"/>
      <c r="R31" s="63"/>
      <c r="S31" s="63"/>
      <c r="T31" s="63"/>
      <c r="U31" s="63"/>
    </row>
    <row r="32" spans="1:21">
      <c r="A32" s="155"/>
      <c r="B32" s="62" t="s">
        <v>123</v>
      </c>
      <c r="C32" s="63"/>
      <c r="D32" s="63"/>
      <c r="E32" s="63">
        <v>18869760</v>
      </c>
      <c r="F32" s="63">
        <v>25818624</v>
      </c>
      <c r="G32" s="63">
        <v>26334288</v>
      </c>
      <c r="H32" s="63">
        <v>25878528</v>
      </c>
      <c r="I32" s="63">
        <v>26037180</v>
      </c>
      <c r="J32" s="63">
        <v>25811676</v>
      </c>
      <c r="K32" s="63">
        <v>25832578</v>
      </c>
      <c r="L32" s="63">
        <v>10864480</v>
      </c>
      <c r="M32" s="63"/>
      <c r="N32" s="63"/>
      <c r="O32" s="63"/>
      <c r="P32" s="63"/>
      <c r="Q32" s="63"/>
      <c r="R32" s="63"/>
      <c r="S32" s="63"/>
      <c r="T32" s="63"/>
      <c r="U32" s="63"/>
    </row>
    <row r="33" spans="1:21">
      <c r="A33" s="155"/>
      <c r="B33" s="62" t="s">
        <v>152</v>
      </c>
      <c r="C33" s="63"/>
      <c r="D33" s="63"/>
      <c r="E33" s="63"/>
      <c r="F33" s="63"/>
      <c r="G33" s="63"/>
      <c r="H33" s="63"/>
      <c r="I33" s="63"/>
      <c r="J33" s="63"/>
      <c r="K33" s="63"/>
      <c r="L33" s="63">
        <v>2706405</v>
      </c>
      <c r="M33" s="63">
        <v>2991720</v>
      </c>
      <c r="N33" s="63"/>
      <c r="O33" s="63"/>
      <c r="P33" s="63"/>
      <c r="Q33" s="63"/>
      <c r="R33" s="63"/>
      <c r="S33" s="63"/>
      <c r="T33" s="63"/>
      <c r="U33" s="63"/>
    </row>
    <row r="34" spans="1:21">
      <c r="A34" s="156"/>
      <c r="B34" s="64" t="s">
        <v>153</v>
      </c>
      <c r="C34" s="65"/>
      <c r="D34" s="65"/>
      <c r="E34" s="65"/>
      <c r="F34" s="65"/>
      <c r="G34" s="65"/>
      <c r="H34" s="65"/>
      <c r="I34" s="65"/>
      <c r="J34" s="65"/>
      <c r="K34" s="65"/>
      <c r="L34" s="65">
        <v>3846999</v>
      </c>
      <c r="M34" s="65"/>
      <c r="N34" s="65"/>
      <c r="O34" s="65"/>
      <c r="P34" s="65"/>
      <c r="Q34" s="65"/>
      <c r="R34" s="65"/>
      <c r="S34" s="65"/>
      <c r="T34" s="65"/>
      <c r="U34" s="65"/>
    </row>
    <row r="35" spans="1:21">
      <c r="A35" s="157" t="s">
        <v>79</v>
      </c>
      <c r="B35" s="66"/>
      <c r="C35" s="38">
        <f t="shared" ref="C35:L35" si="25">SUM(C36:C38)</f>
        <v>13557581</v>
      </c>
      <c r="D35" s="38">
        <f t="shared" si="25"/>
        <v>13337397</v>
      </c>
      <c r="E35" s="38">
        <f t="shared" si="25"/>
        <v>15230303</v>
      </c>
      <c r="F35" s="38">
        <f t="shared" si="25"/>
        <v>13813313</v>
      </c>
      <c r="G35" s="38">
        <f t="shared" si="25"/>
        <v>11663492</v>
      </c>
      <c r="H35" s="38">
        <f t="shared" si="25"/>
        <v>11666939</v>
      </c>
      <c r="I35" s="38">
        <f t="shared" si="25"/>
        <v>11465687</v>
      </c>
      <c r="J35" s="38">
        <f t="shared" si="25"/>
        <v>11280596</v>
      </c>
      <c r="K35" s="38">
        <f t="shared" si="25"/>
        <v>10098151</v>
      </c>
      <c r="L35" s="38">
        <f t="shared" si="25"/>
        <v>9672119</v>
      </c>
      <c r="M35" s="38">
        <f t="shared" ref="M35:N35" si="26">SUM(M36:M38)</f>
        <v>8735775</v>
      </c>
      <c r="N35" s="38">
        <f t="shared" si="26"/>
        <v>0</v>
      </c>
      <c r="O35" s="38">
        <f t="shared" ref="O35:P35" si="27">SUM(O36:O38)</f>
        <v>0</v>
      </c>
      <c r="P35" s="38">
        <f t="shared" si="27"/>
        <v>0</v>
      </c>
      <c r="Q35" s="38">
        <f t="shared" ref="Q35:T35" si="28">SUM(Q36:Q38)</f>
        <v>0</v>
      </c>
      <c r="R35" s="38">
        <f t="shared" si="28"/>
        <v>0</v>
      </c>
      <c r="S35" s="38">
        <f t="shared" si="28"/>
        <v>0</v>
      </c>
      <c r="T35" s="38">
        <f t="shared" si="28"/>
        <v>0</v>
      </c>
      <c r="U35" s="38">
        <f t="shared" ref="U35" si="29">SUM(U36:U38)</f>
        <v>0</v>
      </c>
    </row>
    <row r="36" spans="1:21">
      <c r="A36" s="146"/>
      <c r="B36" s="39" t="s">
        <v>80</v>
      </c>
      <c r="C36" s="40">
        <v>12152617</v>
      </c>
      <c r="D36" s="40">
        <v>12481787</v>
      </c>
      <c r="E36" s="40">
        <v>14103559</v>
      </c>
      <c r="F36" s="40">
        <v>12186710</v>
      </c>
      <c r="G36" s="40">
        <v>10797863</v>
      </c>
      <c r="H36" s="40">
        <v>10246306</v>
      </c>
      <c r="I36" s="40">
        <v>10588716</v>
      </c>
      <c r="J36" s="40">
        <v>10480131</v>
      </c>
      <c r="K36" s="40">
        <v>9412551</v>
      </c>
      <c r="L36" s="40">
        <v>8783626</v>
      </c>
      <c r="M36" s="40">
        <v>8090440</v>
      </c>
      <c r="N36" s="40"/>
      <c r="O36" s="40"/>
      <c r="P36" s="40"/>
      <c r="Q36" s="40"/>
      <c r="R36" s="40"/>
      <c r="S36" s="40"/>
      <c r="T36" s="40"/>
      <c r="U36" s="40"/>
    </row>
    <row r="37" spans="1:21">
      <c r="A37" s="146"/>
      <c r="B37" s="67" t="s">
        <v>81</v>
      </c>
      <c r="C37" s="68">
        <v>1392759</v>
      </c>
      <c r="D37" s="68">
        <v>843649</v>
      </c>
      <c r="E37" s="68">
        <v>1114236</v>
      </c>
      <c r="F37" s="68">
        <v>1613651</v>
      </c>
      <c r="G37" s="68">
        <v>853219</v>
      </c>
      <c r="H37" s="68">
        <v>1407707</v>
      </c>
      <c r="I37" s="68">
        <v>864721</v>
      </c>
      <c r="J37" s="68">
        <v>788499</v>
      </c>
      <c r="K37" s="68">
        <v>673952</v>
      </c>
      <c r="L37" s="68">
        <v>879220</v>
      </c>
      <c r="M37" s="68">
        <v>636053</v>
      </c>
      <c r="N37" s="68"/>
      <c r="O37" s="68"/>
      <c r="P37" s="68"/>
      <c r="Q37" s="68"/>
      <c r="R37" s="68"/>
      <c r="S37" s="68"/>
      <c r="T37" s="68"/>
      <c r="U37" s="68"/>
    </row>
    <row r="38" spans="1:21">
      <c r="A38" s="146"/>
      <c r="B38" s="67" t="s">
        <v>82</v>
      </c>
      <c r="C38" s="68">
        <v>12205</v>
      </c>
      <c r="D38" s="68">
        <v>11961</v>
      </c>
      <c r="E38" s="68">
        <v>12508</v>
      </c>
      <c r="F38" s="68">
        <v>12952</v>
      </c>
      <c r="G38" s="68">
        <v>12410</v>
      </c>
      <c r="H38" s="68">
        <v>12926</v>
      </c>
      <c r="I38" s="68">
        <v>12250</v>
      </c>
      <c r="J38" s="68">
        <v>11966</v>
      </c>
      <c r="K38" s="68">
        <v>11648</v>
      </c>
      <c r="L38" s="68">
        <v>9273</v>
      </c>
      <c r="M38" s="68">
        <v>9282</v>
      </c>
      <c r="N38" s="68"/>
      <c r="O38" s="68"/>
      <c r="P38" s="68"/>
      <c r="Q38" s="68"/>
      <c r="R38" s="68"/>
      <c r="S38" s="68"/>
      <c r="T38" s="68"/>
      <c r="U38" s="68"/>
    </row>
    <row r="39" spans="1:21">
      <c r="A39" s="158" t="s">
        <v>83</v>
      </c>
      <c r="B39" s="69"/>
      <c r="C39" s="44">
        <f t="shared" ref="C39:L39" si="30">SUM(C40:C47)</f>
        <v>13186193</v>
      </c>
      <c r="D39" s="44">
        <f t="shared" si="30"/>
        <v>13297196</v>
      </c>
      <c r="E39" s="44">
        <f t="shared" si="30"/>
        <v>13289340</v>
      </c>
      <c r="F39" s="44">
        <f t="shared" si="30"/>
        <v>13596227</v>
      </c>
      <c r="G39" s="44">
        <f t="shared" si="30"/>
        <v>13705118</v>
      </c>
      <c r="H39" s="44">
        <f t="shared" si="30"/>
        <v>13695460</v>
      </c>
      <c r="I39" s="44">
        <f t="shared" si="30"/>
        <v>13748671</v>
      </c>
      <c r="J39" s="44">
        <f t="shared" si="30"/>
        <v>13887128</v>
      </c>
      <c r="K39" s="44">
        <f t="shared" si="30"/>
        <v>14280661</v>
      </c>
      <c r="L39" s="44">
        <f t="shared" si="30"/>
        <v>14096479</v>
      </c>
      <c r="M39" s="44">
        <f t="shared" ref="M39:N39" si="31">SUM(M40:M47)</f>
        <v>14116249</v>
      </c>
      <c r="N39" s="44">
        <f t="shared" si="31"/>
        <v>0</v>
      </c>
      <c r="O39" s="44">
        <f t="shared" ref="O39:P39" si="32">SUM(O40:O47)</f>
        <v>0</v>
      </c>
      <c r="P39" s="44">
        <f t="shared" si="32"/>
        <v>0</v>
      </c>
      <c r="Q39" s="44">
        <f t="shared" ref="Q39:T39" si="33">SUM(Q40:Q47)</f>
        <v>0</v>
      </c>
      <c r="R39" s="44">
        <f t="shared" si="33"/>
        <v>0</v>
      </c>
      <c r="S39" s="44">
        <f t="shared" si="33"/>
        <v>0</v>
      </c>
      <c r="T39" s="44">
        <f t="shared" si="33"/>
        <v>0</v>
      </c>
      <c r="U39" s="44">
        <f t="shared" ref="U39" si="34">SUM(U40:U47)</f>
        <v>0</v>
      </c>
    </row>
    <row r="40" spans="1:21">
      <c r="A40" s="149"/>
      <c r="B40" s="45" t="s">
        <v>110</v>
      </c>
      <c r="C40" s="46"/>
      <c r="D40" s="46">
        <v>99750</v>
      </c>
      <c r="E40" s="46">
        <v>99750</v>
      </c>
      <c r="F40" s="46">
        <v>102600</v>
      </c>
      <c r="G40" s="46">
        <v>102600</v>
      </c>
      <c r="H40" s="46">
        <v>102600</v>
      </c>
      <c r="I40" s="46">
        <v>102600</v>
      </c>
      <c r="J40" s="46">
        <v>102600</v>
      </c>
      <c r="K40" s="46">
        <v>102600</v>
      </c>
      <c r="L40" s="46">
        <v>104500</v>
      </c>
      <c r="M40" s="46">
        <v>104500</v>
      </c>
      <c r="N40" s="46"/>
      <c r="O40" s="46"/>
      <c r="P40" s="46"/>
      <c r="Q40" s="46"/>
      <c r="R40" s="46"/>
      <c r="S40" s="46"/>
      <c r="T40" s="46"/>
      <c r="U40" s="46"/>
    </row>
    <row r="41" spans="1:21">
      <c r="A41" s="149"/>
      <c r="B41" s="47" t="s">
        <v>84</v>
      </c>
      <c r="C41" s="48">
        <v>7938000</v>
      </c>
      <c r="D41" s="48">
        <v>7938000</v>
      </c>
      <c r="E41" s="48">
        <v>7938000</v>
      </c>
      <c r="F41" s="48">
        <v>8130728</v>
      </c>
      <c r="G41" s="48">
        <v>8164800</v>
      </c>
      <c r="H41" s="48">
        <v>8164800</v>
      </c>
      <c r="I41" s="48">
        <v>8164800</v>
      </c>
      <c r="J41" s="48">
        <v>8164800</v>
      </c>
      <c r="K41" s="48">
        <v>8215200</v>
      </c>
      <c r="L41" s="48">
        <v>8316000</v>
      </c>
      <c r="M41" s="48">
        <v>8316000</v>
      </c>
      <c r="N41" s="48"/>
      <c r="O41" s="48"/>
      <c r="P41" s="48"/>
      <c r="Q41" s="48"/>
      <c r="R41" s="48"/>
      <c r="S41" s="48"/>
      <c r="T41" s="48"/>
      <c r="U41" s="48"/>
    </row>
    <row r="42" spans="1:21">
      <c r="A42" s="149"/>
      <c r="B42" s="47" t="s">
        <v>85</v>
      </c>
      <c r="C42" s="48">
        <v>976500</v>
      </c>
      <c r="D42" s="48">
        <v>976500</v>
      </c>
      <c r="E42" s="48">
        <v>976500</v>
      </c>
      <c r="F42" s="48">
        <v>997425</v>
      </c>
      <c r="G42" s="48">
        <v>1004400</v>
      </c>
      <c r="H42" s="48">
        <v>1004400</v>
      </c>
      <c r="I42" s="48">
        <v>1004400</v>
      </c>
      <c r="J42" s="48">
        <v>1004400</v>
      </c>
      <c r="K42" s="48">
        <v>1004400</v>
      </c>
      <c r="L42" s="48">
        <v>1023000</v>
      </c>
      <c r="M42" s="48">
        <v>1023000</v>
      </c>
      <c r="N42" s="48"/>
      <c r="O42" s="48"/>
      <c r="P42" s="48"/>
      <c r="Q42" s="48"/>
      <c r="R42" s="48"/>
      <c r="S42" s="48"/>
      <c r="T42" s="48"/>
      <c r="U42" s="48"/>
    </row>
    <row r="43" spans="1:21">
      <c r="A43" s="149"/>
      <c r="B43" s="47" t="s">
        <v>86</v>
      </c>
      <c r="C43" s="48">
        <v>1595538</v>
      </c>
      <c r="D43" s="48">
        <v>1595538</v>
      </c>
      <c r="E43" s="48">
        <v>1595538</v>
      </c>
      <c r="F43" s="48">
        <v>1641124</v>
      </c>
      <c r="G43" s="48">
        <v>1555200</v>
      </c>
      <c r="H43" s="48">
        <v>1723181</v>
      </c>
      <c r="I43" s="48">
        <v>1723181</v>
      </c>
      <c r="J43" s="48">
        <v>1723181</v>
      </c>
      <c r="K43" s="48">
        <v>2086741</v>
      </c>
      <c r="L43" s="48">
        <v>1755091</v>
      </c>
      <c r="M43" s="48">
        <v>1755091</v>
      </c>
      <c r="N43" s="48"/>
      <c r="O43" s="48"/>
      <c r="P43" s="48"/>
      <c r="Q43" s="48"/>
      <c r="R43" s="48"/>
      <c r="S43" s="48"/>
      <c r="T43" s="48"/>
      <c r="U43" s="48"/>
    </row>
    <row r="44" spans="1:21">
      <c r="A44" s="149"/>
      <c r="B44" s="47" t="s">
        <v>87</v>
      </c>
      <c r="C44" s="48">
        <v>240000</v>
      </c>
      <c r="D44" s="48">
        <v>240000</v>
      </c>
      <c r="E44" s="48">
        <v>240000</v>
      </c>
      <c r="F44" s="48">
        <v>245715</v>
      </c>
      <c r="G44" s="48">
        <v>246858</v>
      </c>
      <c r="H44" s="48">
        <v>246858</v>
      </c>
      <c r="I44" s="48">
        <v>246858</v>
      </c>
      <c r="J44" s="48">
        <v>246858</v>
      </c>
      <c r="K44" s="48">
        <v>248382</v>
      </c>
      <c r="L44" s="48">
        <v>251430</v>
      </c>
      <c r="M44" s="48">
        <v>251430</v>
      </c>
      <c r="N44" s="48"/>
      <c r="O44" s="48"/>
      <c r="P44" s="48"/>
      <c r="Q44" s="48"/>
      <c r="R44" s="48"/>
      <c r="S44" s="48"/>
      <c r="T44" s="48"/>
      <c r="U44" s="48"/>
    </row>
    <row r="45" spans="1:21">
      <c r="A45" s="149"/>
      <c r="B45" s="47" t="s">
        <v>88</v>
      </c>
      <c r="C45" s="48">
        <v>759780</v>
      </c>
      <c r="D45" s="48">
        <v>759780</v>
      </c>
      <c r="E45" s="48">
        <v>759780</v>
      </c>
      <c r="F45" s="48">
        <v>777870</v>
      </c>
      <c r="G45" s="48">
        <v>781488</v>
      </c>
      <c r="H45" s="48">
        <v>781488</v>
      </c>
      <c r="I45" s="48">
        <v>781488</v>
      </c>
      <c r="J45" s="48">
        <v>781488</v>
      </c>
      <c r="K45" s="48">
        <v>786312</v>
      </c>
      <c r="L45" s="48">
        <v>795960</v>
      </c>
      <c r="M45" s="48">
        <v>795960</v>
      </c>
      <c r="N45" s="48"/>
      <c r="O45" s="48"/>
      <c r="P45" s="48"/>
      <c r="Q45" s="48"/>
      <c r="R45" s="48"/>
      <c r="S45" s="48"/>
      <c r="T45" s="48"/>
      <c r="U45" s="48"/>
    </row>
    <row r="46" spans="1:21">
      <c r="A46" s="149"/>
      <c r="B46" s="47" t="s">
        <v>89</v>
      </c>
      <c r="C46" s="48">
        <v>1218000</v>
      </c>
      <c r="D46" s="48">
        <v>1218000</v>
      </c>
      <c r="E46" s="48">
        <v>1218000</v>
      </c>
      <c r="F46" s="48">
        <v>1252800</v>
      </c>
      <c r="G46" s="48">
        <v>1252800</v>
      </c>
      <c r="H46" s="48">
        <v>1252800</v>
      </c>
      <c r="I46" s="48">
        <v>1252800</v>
      </c>
      <c r="J46" s="48">
        <v>1252800</v>
      </c>
      <c r="K46" s="48">
        <v>1264400</v>
      </c>
      <c r="L46" s="48">
        <v>1276000</v>
      </c>
      <c r="M46" s="48">
        <v>1276000</v>
      </c>
      <c r="N46" s="48"/>
      <c r="O46" s="48"/>
      <c r="P46" s="48"/>
      <c r="Q46" s="48"/>
      <c r="R46" s="48"/>
      <c r="S46" s="48"/>
      <c r="T46" s="48"/>
      <c r="U46" s="48"/>
    </row>
    <row r="47" spans="1:21">
      <c r="A47" s="149"/>
      <c r="B47" s="47" t="s">
        <v>90</v>
      </c>
      <c r="C47" s="48">
        <v>458375</v>
      </c>
      <c r="D47" s="48">
        <v>469628</v>
      </c>
      <c r="E47" s="48">
        <v>461772</v>
      </c>
      <c r="F47" s="48">
        <v>447965</v>
      </c>
      <c r="G47" s="48">
        <v>596972</v>
      </c>
      <c r="H47" s="48">
        <v>419333</v>
      </c>
      <c r="I47" s="48">
        <v>472544</v>
      </c>
      <c r="J47" s="48">
        <v>611001</v>
      </c>
      <c r="K47" s="48">
        <v>572626</v>
      </c>
      <c r="L47" s="48">
        <v>574498</v>
      </c>
      <c r="M47" s="48">
        <v>594268</v>
      </c>
      <c r="N47" s="48"/>
      <c r="O47" s="48"/>
      <c r="P47" s="48"/>
      <c r="Q47" s="48"/>
      <c r="R47" s="48"/>
      <c r="S47" s="48"/>
      <c r="T47" s="48"/>
      <c r="U47" s="48"/>
    </row>
    <row r="48" spans="1:21">
      <c r="A48" s="159" t="s">
        <v>91</v>
      </c>
      <c r="B48" s="70"/>
      <c r="C48" s="52">
        <f t="shared" ref="C48:L48" si="35">SUM(C49:C64)</f>
        <v>16835116</v>
      </c>
      <c r="D48" s="52">
        <f t="shared" si="35"/>
        <v>24200215</v>
      </c>
      <c r="E48" s="52">
        <f t="shared" si="35"/>
        <v>23029325</v>
      </c>
      <c r="F48" s="52">
        <f t="shared" si="35"/>
        <v>19849114</v>
      </c>
      <c r="G48" s="52">
        <f t="shared" si="35"/>
        <v>15771794</v>
      </c>
      <c r="H48" s="52">
        <f t="shared" si="35"/>
        <v>14667927</v>
      </c>
      <c r="I48" s="52">
        <f t="shared" si="35"/>
        <v>15096301</v>
      </c>
      <c r="J48" s="52">
        <f t="shared" si="35"/>
        <v>22639752</v>
      </c>
      <c r="K48" s="52">
        <f t="shared" si="35"/>
        <v>20616775</v>
      </c>
      <c r="L48" s="52">
        <f t="shared" si="35"/>
        <v>22539238</v>
      </c>
      <c r="M48" s="52">
        <f t="shared" ref="M48:N48" si="36">SUM(M49:M64)</f>
        <v>19968030</v>
      </c>
      <c r="N48" s="52">
        <f t="shared" si="36"/>
        <v>0</v>
      </c>
      <c r="O48" s="52">
        <f t="shared" ref="O48:P48" si="37">SUM(O49:O64)</f>
        <v>0</v>
      </c>
      <c r="P48" s="52">
        <f t="shared" si="37"/>
        <v>0</v>
      </c>
      <c r="Q48" s="52">
        <f t="shared" ref="Q48:T48" si="38">SUM(Q49:Q64)</f>
        <v>0</v>
      </c>
      <c r="R48" s="52">
        <f t="shared" si="38"/>
        <v>0</v>
      </c>
      <c r="S48" s="52">
        <f t="shared" si="38"/>
        <v>0</v>
      </c>
      <c r="T48" s="52">
        <f t="shared" si="38"/>
        <v>0</v>
      </c>
      <c r="U48" s="52">
        <f t="shared" ref="U48" si="39">SUM(U49:U64)</f>
        <v>0</v>
      </c>
    </row>
    <row r="49" spans="1:23">
      <c r="A49" s="152"/>
      <c r="B49" s="53" t="s">
        <v>99</v>
      </c>
      <c r="C49" s="54">
        <v>5257178</v>
      </c>
      <c r="D49" s="54">
        <v>5048682</v>
      </c>
      <c r="E49" s="54">
        <v>6457249</v>
      </c>
      <c r="F49" s="54">
        <v>8211713</v>
      </c>
      <c r="G49" s="54">
        <v>5242293</v>
      </c>
      <c r="H49" s="54">
        <v>5551664</v>
      </c>
      <c r="I49" s="54">
        <v>5423252</v>
      </c>
      <c r="J49" s="54">
        <v>6635632</v>
      </c>
      <c r="K49" s="54">
        <v>6566972</v>
      </c>
      <c r="L49" s="54">
        <v>7417222</v>
      </c>
      <c r="M49" s="54">
        <v>5639974</v>
      </c>
      <c r="N49" s="54"/>
      <c r="O49" s="54"/>
      <c r="P49" s="54"/>
      <c r="Q49" s="54"/>
      <c r="R49" s="54"/>
      <c r="S49" s="54"/>
      <c r="T49" s="54"/>
      <c r="U49" s="54"/>
    </row>
    <row r="50" spans="1:23">
      <c r="A50" s="152"/>
      <c r="B50" s="71" t="s">
        <v>146</v>
      </c>
      <c r="C50" s="72">
        <v>2054612</v>
      </c>
      <c r="D50" s="72">
        <v>6793730</v>
      </c>
      <c r="E50" s="72">
        <v>6145766</v>
      </c>
      <c r="F50" s="72">
        <v>1186812</v>
      </c>
      <c r="G50" s="72"/>
      <c r="H50" s="72"/>
      <c r="I50" s="72"/>
      <c r="J50" s="72">
        <v>4616603</v>
      </c>
      <c r="K50" s="72">
        <v>3703857</v>
      </c>
      <c r="L50" s="72">
        <v>5235475</v>
      </c>
      <c r="M50" s="72">
        <v>5744610</v>
      </c>
      <c r="N50" s="72"/>
      <c r="O50" s="72"/>
      <c r="P50" s="72"/>
      <c r="Q50" s="72"/>
      <c r="R50" s="72"/>
      <c r="S50" s="72"/>
      <c r="T50" s="72"/>
      <c r="U50" s="72"/>
    </row>
    <row r="51" spans="1:23">
      <c r="A51" s="152"/>
      <c r="B51" s="55" t="s">
        <v>92</v>
      </c>
      <c r="C51" s="56">
        <v>75810</v>
      </c>
      <c r="D51" s="56">
        <v>35210</v>
      </c>
      <c r="E51" s="56">
        <v>10531</v>
      </c>
      <c r="F51" s="56">
        <v>34905</v>
      </c>
      <c r="G51" s="56"/>
      <c r="H51" s="56"/>
      <c r="I51" s="56"/>
      <c r="J51" s="56"/>
      <c r="K51" s="56"/>
      <c r="L51" s="56"/>
      <c r="M51" s="56"/>
      <c r="N51" s="56"/>
      <c r="O51" s="56"/>
      <c r="P51" s="56"/>
      <c r="Q51" s="56"/>
      <c r="R51" s="56"/>
      <c r="S51" s="56"/>
      <c r="T51" s="56"/>
      <c r="U51" s="56"/>
    </row>
    <row r="52" spans="1:23">
      <c r="A52" s="152"/>
      <c r="B52" s="55" t="s">
        <v>111</v>
      </c>
      <c r="C52" s="56">
        <v>286777</v>
      </c>
      <c r="D52" s="56">
        <v>181749</v>
      </c>
      <c r="E52" s="56">
        <v>1711329</v>
      </c>
      <c r="F52" s="56">
        <v>1351165</v>
      </c>
      <c r="G52" s="56">
        <v>1621738</v>
      </c>
      <c r="H52" s="56">
        <v>1608934</v>
      </c>
      <c r="I52" s="56">
        <v>1863543</v>
      </c>
      <c r="J52" s="56">
        <v>1554027</v>
      </c>
      <c r="K52" s="56">
        <v>1119519</v>
      </c>
      <c r="L52" s="56">
        <v>1123019</v>
      </c>
      <c r="M52" s="56">
        <v>1053288</v>
      </c>
      <c r="N52" s="56"/>
      <c r="O52" s="56"/>
      <c r="P52" s="56"/>
      <c r="Q52" s="56"/>
      <c r="R52" s="56"/>
      <c r="S52" s="56"/>
      <c r="T52" s="56"/>
      <c r="U52" s="56"/>
    </row>
    <row r="53" spans="1:23">
      <c r="A53" s="152"/>
      <c r="B53" s="55" t="s">
        <v>93</v>
      </c>
      <c r="C53" s="56">
        <v>293180</v>
      </c>
      <c r="D53" s="56">
        <v>402450</v>
      </c>
      <c r="E53" s="56">
        <v>509695</v>
      </c>
      <c r="F53" s="56">
        <v>1602625</v>
      </c>
      <c r="G53" s="56">
        <v>557694</v>
      </c>
      <c r="H53" s="56"/>
      <c r="I53" s="56">
        <v>362660</v>
      </c>
      <c r="J53" s="56">
        <v>1093236</v>
      </c>
      <c r="K53" s="56">
        <v>615029</v>
      </c>
      <c r="L53" s="56">
        <v>287100</v>
      </c>
      <c r="M53" s="56">
        <v>328018</v>
      </c>
      <c r="N53" s="56"/>
      <c r="O53" s="56"/>
      <c r="P53" s="56"/>
      <c r="Q53" s="56"/>
      <c r="R53" s="56"/>
      <c r="S53" s="56"/>
      <c r="T53" s="56"/>
      <c r="U53" s="56"/>
    </row>
    <row r="54" spans="1:23">
      <c r="A54" s="152"/>
      <c r="B54" s="55" t="s">
        <v>94</v>
      </c>
      <c r="C54" s="56">
        <v>202194</v>
      </c>
      <c r="D54" s="56">
        <v>226415</v>
      </c>
      <c r="E54" s="56">
        <v>289883</v>
      </c>
      <c r="F54" s="56">
        <v>324098</v>
      </c>
      <c r="G54" s="56">
        <v>279180</v>
      </c>
      <c r="H54" s="56">
        <v>276169</v>
      </c>
      <c r="I54" s="56">
        <v>304538</v>
      </c>
      <c r="J54" s="56">
        <v>283338</v>
      </c>
      <c r="K54" s="56">
        <v>309741</v>
      </c>
      <c r="L54" s="56">
        <v>290197</v>
      </c>
      <c r="M54" s="56">
        <v>275506</v>
      </c>
      <c r="N54" s="56"/>
      <c r="O54" s="56"/>
      <c r="P54" s="56"/>
      <c r="Q54" s="56"/>
      <c r="R54" s="56"/>
      <c r="S54" s="56"/>
      <c r="T54" s="56"/>
      <c r="U54" s="56"/>
    </row>
    <row r="55" spans="1:23">
      <c r="A55" s="152"/>
      <c r="B55" s="55" t="s">
        <v>95</v>
      </c>
      <c r="C55" s="56">
        <v>3181740</v>
      </c>
      <c r="D55" s="56">
        <v>2650078</v>
      </c>
      <c r="E55" s="56">
        <v>3030638</v>
      </c>
      <c r="F55" s="56">
        <v>2218396</v>
      </c>
      <c r="G55" s="56">
        <v>2218396</v>
      </c>
      <c r="H55" s="56">
        <v>2218396</v>
      </c>
      <c r="I55" s="56">
        <v>2218396</v>
      </c>
      <c r="J55" s="56">
        <v>3113270</v>
      </c>
      <c r="K55" s="56">
        <v>3113270</v>
      </c>
      <c r="L55" s="56">
        <v>3113270</v>
      </c>
      <c r="M55" s="56">
        <v>3113270</v>
      </c>
      <c r="N55" s="56"/>
      <c r="O55" s="56"/>
      <c r="P55" s="56"/>
      <c r="Q55" s="56"/>
      <c r="R55" s="56"/>
      <c r="S55" s="56"/>
      <c r="T55" s="56"/>
      <c r="U55" s="56"/>
    </row>
    <row r="56" spans="1:23">
      <c r="A56" s="152"/>
      <c r="B56" s="55" t="s">
        <v>96</v>
      </c>
      <c r="C56" s="56"/>
      <c r="D56" s="56">
        <v>759780</v>
      </c>
      <c r="E56" s="56"/>
      <c r="F56" s="56"/>
      <c r="G56" s="56"/>
      <c r="H56" s="56"/>
      <c r="I56" s="56"/>
      <c r="J56" s="56"/>
      <c r="K56" s="56"/>
      <c r="L56" s="56"/>
      <c r="M56" s="56"/>
      <c r="N56" s="56"/>
      <c r="O56" s="56"/>
      <c r="P56" s="56"/>
      <c r="Q56" s="56"/>
      <c r="R56" s="56"/>
      <c r="S56" s="56"/>
      <c r="T56" s="56"/>
      <c r="U56" s="56"/>
    </row>
    <row r="57" spans="1:23">
      <c r="A57" s="152"/>
      <c r="B57" s="55" t="s">
        <v>97</v>
      </c>
      <c r="C57" s="56">
        <v>345940</v>
      </c>
      <c r="D57" s="56">
        <v>713030</v>
      </c>
      <c r="E57" s="56">
        <v>816547</v>
      </c>
      <c r="F57" s="56">
        <v>762839</v>
      </c>
      <c r="G57" s="56">
        <v>731177</v>
      </c>
      <c r="H57" s="56">
        <v>526210</v>
      </c>
      <c r="I57" s="56">
        <v>523101</v>
      </c>
      <c r="J57" s="56">
        <v>791471</v>
      </c>
      <c r="K57" s="56">
        <v>746482</v>
      </c>
      <c r="L57" s="56">
        <v>718429</v>
      </c>
      <c r="M57" s="56">
        <v>660250</v>
      </c>
      <c r="N57" s="56"/>
      <c r="O57" s="56"/>
      <c r="P57" s="56"/>
      <c r="Q57" s="56"/>
      <c r="R57" s="56"/>
      <c r="S57" s="56"/>
      <c r="T57" s="56"/>
      <c r="U57" s="56"/>
    </row>
    <row r="58" spans="1:23">
      <c r="A58" s="152"/>
      <c r="B58" s="55" t="s">
        <v>98</v>
      </c>
      <c r="C58" s="56">
        <v>420853</v>
      </c>
      <c r="D58" s="56">
        <v>318343</v>
      </c>
      <c r="E58" s="56">
        <v>287592</v>
      </c>
      <c r="F58" s="56">
        <v>578557</v>
      </c>
      <c r="G58" s="56">
        <v>528256</v>
      </c>
      <c r="H58" s="56">
        <v>455509</v>
      </c>
      <c r="I58" s="56">
        <v>459393</v>
      </c>
      <c r="J58" s="56">
        <v>467625</v>
      </c>
      <c r="K58" s="56">
        <v>414628</v>
      </c>
      <c r="L58" s="56">
        <v>139811</v>
      </c>
      <c r="M58" s="56">
        <v>446183</v>
      </c>
      <c r="N58" s="56"/>
      <c r="O58" s="56"/>
      <c r="P58" s="56"/>
      <c r="Q58" s="56"/>
      <c r="R58" s="56"/>
      <c r="S58" s="56"/>
      <c r="T58" s="56"/>
      <c r="U58" s="56"/>
    </row>
    <row r="59" spans="1:23">
      <c r="A59" s="152"/>
      <c r="B59" s="55" t="s">
        <v>100</v>
      </c>
      <c r="C59" s="56">
        <v>2268000</v>
      </c>
      <c r="D59" s="56">
        <v>2268000</v>
      </c>
      <c r="E59" s="56">
        <v>2268000</v>
      </c>
      <c r="F59" s="56">
        <v>2268000</v>
      </c>
      <c r="G59" s="56">
        <v>2290680</v>
      </c>
      <c r="H59" s="56">
        <v>2306880</v>
      </c>
      <c r="I59" s="56">
        <v>2306880</v>
      </c>
      <c r="J59" s="56">
        <v>2306880</v>
      </c>
      <c r="K59" s="56">
        <v>2306880</v>
      </c>
      <c r="L59" s="56">
        <v>2306880</v>
      </c>
      <c r="M59" s="56">
        <v>1196160</v>
      </c>
      <c r="N59" s="56"/>
      <c r="O59" s="56"/>
      <c r="P59" s="56"/>
      <c r="Q59" s="56"/>
      <c r="R59" s="56"/>
      <c r="S59" s="56"/>
      <c r="T59" s="56"/>
      <c r="U59" s="56"/>
    </row>
    <row r="60" spans="1:23">
      <c r="A60" s="152"/>
      <c r="B60" s="55" t="s">
        <v>101</v>
      </c>
      <c r="C60" s="56">
        <v>1647147</v>
      </c>
      <c r="D60" s="56">
        <v>4020813</v>
      </c>
      <c r="E60" s="56">
        <v>723730</v>
      </c>
      <c r="F60" s="56">
        <v>508878</v>
      </c>
      <c r="G60" s="56">
        <v>316797</v>
      </c>
      <c r="H60" s="56">
        <v>310087</v>
      </c>
      <c r="I60" s="56">
        <v>280113</v>
      </c>
      <c r="J60" s="56">
        <v>377630</v>
      </c>
      <c r="K60" s="56">
        <v>301690</v>
      </c>
      <c r="L60" s="56">
        <v>202765</v>
      </c>
      <c r="M60" s="56">
        <v>159685</v>
      </c>
      <c r="N60" s="56"/>
      <c r="O60" s="56"/>
      <c r="P60" s="56"/>
      <c r="Q60" s="56"/>
      <c r="R60" s="56"/>
      <c r="S60" s="56"/>
      <c r="T60" s="56"/>
      <c r="U60" s="56"/>
    </row>
    <row r="61" spans="1:23">
      <c r="A61" s="152"/>
      <c r="B61" s="55" t="s">
        <v>102</v>
      </c>
      <c r="C61" s="56">
        <v>780675</v>
      </c>
      <c r="D61" s="56">
        <v>781935</v>
      </c>
      <c r="E61" s="56">
        <v>778365</v>
      </c>
      <c r="F61" s="56">
        <v>801126</v>
      </c>
      <c r="G61" s="56">
        <v>800820</v>
      </c>
      <c r="H61" s="56">
        <v>797796</v>
      </c>
      <c r="I61" s="56">
        <v>800820</v>
      </c>
      <c r="J61" s="56">
        <v>797796</v>
      </c>
      <c r="K61" s="56">
        <v>806456</v>
      </c>
      <c r="L61" s="56">
        <v>814550</v>
      </c>
      <c r="M61" s="56">
        <v>815430</v>
      </c>
      <c r="N61" s="56"/>
      <c r="O61" s="56"/>
      <c r="P61" s="56"/>
      <c r="Q61" s="56"/>
      <c r="R61" s="56"/>
      <c r="S61" s="56"/>
      <c r="T61" s="56"/>
      <c r="U61" s="56"/>
    </row>
    <row r="62" spans="1:23">
      <c r="A62" s="160"/>
      <c r="B62" s="55" t="s">
        <v>128</v>
      </c>
      <c r="C62" s="56"/>
      <c r="D62" s="56"/>
      <c r="E62" s="56"/>
      <c r="F62" s="56"/>
      <c r="G62" s="56">
        <v>1184763</v>
      </c>
      <c r="H62" s="56">
        <v>616282</v>
      </c>
      <c r="I62" s="56">
        <v>553605</v>
      </c>
      <c r="J62" s="56">
        <v>602244</v>
      </c>
      <c r="K62" s="56">
        <v>461051</v>
      </c>
      <c r="L62" s="56">
        <v>703520</v>
      </c>
      <c r="M62" s="56">
        <v>535656</v>
      </c>
      <c r="N62" s="56"/>
      <c r="O62" s="56"/>
      <c r="P62" s="56"/>
      <c r="Q62" s="56"/>
      <c r="R62" s="56"/>
      <c r="S62" s="56"/>
      <c r="T62" s="56"/>
      <c r="U62" s="56"/>
      <c r="W62" s="179"/>
    </row>
    <row r="63" spans="1:23">
      <c r="A63" s="160"/>
      <c r="B63" s="73" t="s">
        <v>145</v>
      </c>
      <c r="C63" s="74">
        <v>21010</v>
      </c>
      <c r="D63" s="74"/>
      <c r="E63" s="74"/>
      <c r="F63" s="74"/>
      <c r="G63" s="74"/>
      <c r="H63" s="74"/>
      <c r="I63" s="74"/>
      <c r="J63" s="74"/>
      <c r="K63" s="74"/>
      <c r="L63" s="74"/>
      <c r="M63" s="74"/>
      <c r="N63" s="74"/>
      <c r="O63" s="74"/>
      <c r="P63" s="74"/>
      <c r="Q63" s="74"/>
      <c r="R63" s="74"/>
      <c r="S63" s="74"/>
      <c r="T63" s="74"/>
      <c r="U63" s="74"/>
    </row>
    <row r="64" spans="1:23">
      <c r="A64" s="160"/>
      <c r="B64" s="71" t="s">
        <v>147</v>
      </c>
      <c r="C64" s="56"/>
      <c r="D64" s="56"/>
      <c r="E64" s="56"/>
      <c r="F64" s="56"/>
      <c r="G64" s="56"/>
      <c r="H64" s="56"/>
      <c r="I64" s="56"/>
      <c r="J64" s="56"/>
      <c r="K64" s="56">
        <v>151200</v>
      </c>
      <c r="L64" s="56">
        <v>187000</v>
      </c>
      <c r="M64" s="56"/>
      <c r="N64" s="56"/>
      <c r="O64" s="56"/>
      <c r="P64" s="56"/>
      <c r="Q64" s="56"/>
      <c r="R64" s="56"/>
      <c r="S64" s="56"/>
      <c r="T64" s="56"/>
      <c r="U64" s="56"/>
    </row>
    <row r="65" spans="1:24">
      <c r="A65" s="652" t="s">
        <v>41</v>
      </c>
      <c r="B65" s="653"/>
      <c r="C65" s="58">
        <f t="shared" ref="C65:U65" si="40">C24+C35+C39+C48</f>
        <v>97075718</v>
      </c>
      <c r="D65" s="58">
        <f t="shared" si="40"/>
        <v>104331636</v>
      </c>
      <c r="E65" s="58">
        <f t="shared" si="40"/>
        <v>96188248</v>
      </c>
      <c r="F65" s="58">
        <f t="shared" si="40"/>
        <v>99521714</v>
      </c>
      <c r="G65" s="58">
        <f t="shared" si="40"/>
        <v>93980484</v>
      </c>
      <c r="H65" s="58">
        <f t="shared" si="40"/>
        <v>92414646</v>
      </c>
      <c r="I65" s="58">
        <f t="shared" si="40"/>
        <v>92853631</v>
      </c>
      <c r="J65" s="58">
        <f t="shared" si="40"/>
        <v>100124944</v>
      </c>
      <c r="K65" s="58">
        <f t="shared" si="40"/>
        <v>97538477</v>
      </c>
      <c r="L65" s="58">
        <f t="shared" si="40"/>
        <v>99489260</v>
      </c>
      <c r="M65" s="58">
        <f t="shared" si="40"/>
        <v>96170566</v>
      </c>
      <c r="N65" s="58">
        <f t="shared" si="40"/>
        <v>0</v>
      </c>
      <c r="O65" s="58">
        <f t="shared" si="40"/>
        <v>0</v>
      </c>
      <c r="P65" s="58">
        <f t="shared" si="40"/>
        <v>0</v>
      </c>
      <c r="Q65" s="58">
        <f t="shared" si="40"/>
        <v>0</v>
      </c>
      <c r="R65" s="58">
        <f t="shared" si="40"/>
        <v>0</v>
      </c>
      <c r="S65" s="58">
        <f t="shared" si="40"/>
        <v>0</v>
      </c>
      <c r="T65" s="58">
        <f t="shared" si="40"/>
        <v>0</v>
      </c>
      <c r="U65" s="58">
        <f t="shared" si="40"/>
        <v>0</v>
      </c>
      <c r="W65" s="179"/>
    </row>
    <row r="66" spans="1:24">
      <c r="A66" s="654" t="s">
        <v>161</v>
      </c>
      <c r="B66" s="654"/>
      <c r="C66" s="75">
        <f t="shared" ref="C66:U66" si="41">C21-C65</f>
        <v>39856199</v>
      </c>
      <c r="D66" s="75">
        <f t="shared" si="41"/>
        <v>34062354</v>
      </c>
      <c r="E66" s="75">
        <f t="shared" si="41"/>
        <v>39599688</v>
      </c>
      <c r="F66" s="75">
        <f t="shared" si="41"/>
        <v>37297370</v>
      </c>
      <c r="G66" s="75">
        <f t="shared" si="41"/>
        <v>40811952</v>
      </c>
      <c r="H66" s="75">
        <f t="shared" si="41"/>
        <v>41739628</v>
      </c>
      <c r="I66" s="75">
        <f t="shared" si="41"/>
        <v>40249961</v>
      </c>
      <c r="J66" s="75">
        <f t="shared" si="41"/>
        <v>32357566</v>
      </c>
      <c r="K66" s="75">
        <f t="shared" si="41"/>
        <v>36172218</v>
      </c>
      <c r="L66" s="75">
        <f t="shared" si="41"/>
        <v>30288375</v>
      </c>
      <c r="M66" s="75">
        <f t="shared" si="41"/>
        <v>33484871</v>
      </c>
      <c r="N66" s="75">
        <f t="shared" si="41"/>
        <v>0</v>
      </c>
      <c r="O66" s="75">
        <f t="shared" si="41"/>
        <v>0</v>
      </c>
      <c r="P66" s="75">
        <f t="shared" si="41"/>
        <v>0</v>
      </c>
      <c r="Q66" s="75">
        <f t="shared" si="41"/>
        <v>0</v>
      </c>
      <c r="R66" s="75">
        <f t="shared" si="41"/>
        <v>0</v>
      </c>
      <c r="S66" s="75">
        <f t="shared" si="41"/>
        <v>0</v>
      </c>
      <c r="T66" s="75">
        <f t="shared" si="41"/>
        <v>0</v>
      </c>
      <c r="U66" s="75">
        <f t="shared" si="41"/>
        <v>0</v>
      </c>
    </row>
    <row r="67" spans="1:24">
      <c r="A67" s="29"/>
      <c r="B67" s="76"/>
      <c r="C67" s="77"/>
      <c r="D67" s="77"/>
      <c r="E67" s="77"/>
      <c r="F67" s="77"/>
      <c r="G67" s="77"/>
      <c r="H67" s="77"/>
      <c r="I67" s="77"/>
      <c r="J67" s="77"/>
      <c r="K67" s="77"/>
      <c r="L67" s="77"/>
      <c r="M67" s="77"/>
      <c r="N67" s="77"/>
      <c r="O67" s="77"/>
      <c r="P67" s="77"/>
      <c r="Q67" s="77"/>
      <c r="R67" s="77"/>
      <c r="S67" s="77"/>
      <c r="T67" s="77"/>
      <c r="U67" s="77"/>
    </row>
    <row r="68" spans="1:24">
      <c r="A68" s="161" t="s">
        <v>103</v>
      </c>
      <c r="B68" s="78"/>
      <c r="C68" s="79">
        <f>SUM(C69:C74)</f>
        <v>34737554</v>
      </c>
      <c r="D68" s="79">
        <f>SUM(D69:D74)</f>
        <v>37128443</v>
      </c>
      <c r="E68" s="79">
        <f t="shared" ref="E68:L68" si="42">SUM(E69:E74)</f>
        <v>34062354</v>
      </c>
      <c r="F68" s="79">
        <f t="shared" si="42"/>
        <v>32667861</v>
      </c>
      <c r="G68" s="79">
        <f t="shared" si="42"/>
        <v>37297370</v>
      </c>
      <c r="H68" s="79">
        <f t="shared" si="42"/>
        <v>40811952</v>
      </c>
      <c r="I68" s="79">
        <f t="shared" si="42"/>
        <v>41739628</v>
      </c>
      <c r="J68" s="79">
        <f t="shared" si="42"/>
        <v>26606768</v>
      </c>
      <c r="K68" s="79">
        <f t="shared" si="42"/>
        <v>32639223</v>
      </c>
      <c r="L68" s="79">
        <f t="shared" si="42"/>
        <v>37464472</v>
      </c>
      <c r="M68" s="79">
        <f t="shared" ref="M68:N68" si="43">SUM(M69:M74)</f>
        <v>33080653</v>
      </c>
      <c r="N68" s="79">
        <f t="shared" si="43"/>
        <v>38807108</v>
      </c>
      <c r="O68" s="79">
        <f t="shared" ref="O68:P68" si="44">SUM(O69:O74)</f>
        <v>0</v>
      </c>
      <c r="P68" s="79">
        <f t="shared" si="44"/>
        <v>0</v>
      </c>
      <c r="Q68" s="79">
        <f t="shared" ref="Q68:T68" si="45">SUM(Q69:Q74)</f>
        <v>0</v>
      </c>
      <c r="R68" s="79">
        <f t="shared" si="45"/>
        <v>0</v>
      </c>
      <c r="S68" s="79">
        <f t="shared" si="45"/>
        <v>0</v>
      </c>
      <c r="T68" s="79">
        <f t="shared" si="45"/>
        <v>0</v>
      </c>
      <c r="U68" s="79">
        <f t="shared" ref="U68" si="46">SUM(U69:U74)</f>
        <v>0</v>
      </c>
      <c r="X68" s="32">
        <v>22</v>
      </c>
    </row>
    <row r="69" spans="1:24">
      <c r="A69" s="162"/>
      <c r="B69" s="80" t="s">
        <v>104</v>
      </c>
      <c r="C69" s="81">
        <v>15000000</v>
      </c>
      <c r="D69" s="81">
        <v>15000000</v>
      </c>
      <c r="E69" s="81">
        <v>15000000</v>
      </c>
      <c r="F69" s="81">
        <v>15000000</v>
      </c>
      <c r="G69" s="81">
        <v>17000000</v>
      </c>
      <c r="H69" s="81">
        <v>17000000</v>
      </c>
      <c r="I69" s="81">
        <v>17000000</v>
      </c>
      <c r="J69" s="81">
        <v>17000000</v>
      </c>
      <c r="K69" s="81">
        <v>17000000</v>
      </c>
      <c r="L69" s="81">
        <v>17000000</v>
      </c>
      <c r="M69" s="81">
        <v>17000000</v>
      </c>
      <c r="N69" s="81">
        <v>17000000</v>
      </c>
      <c r="O69" s="81"/>
      <c r="P69" s="81"/>
      <c r="Q69" s="81"/>
      <c r="R69" s="81"/>
      <c r="S69" s="81"/>
      <c r="T69" s="81"/>
      <c r="U69" s="81"/>
    </row>
    <row r="70" spans="1:24">
      <c r="A70" s="162"/>
      <c r="B70" s="82" t="s">
        <v>105</v>
      </c>
      <c r="C70" s="83">
        <v>3976755</v>
      </c>
      <c r="D70" s="83">
        <v>4401477</v>
      </c>
      <c r="E70" s="83">
        <v>3862593</v>
      </c>
      <c r="F70" s="83">
        <v>3580027</v>
      </c>
      <c r="G70" s="83">
        <v>4044160</v>
      </c>
      <c r="H70" s="83">
        <v>4744425</v>
      </c>
      <c r="I70" s="83">
        <v>4955271</v>
      </c>
      <c r="J70" s="83">
        <v>1953156</v>
      </c>
      <c r="K70" s="83">
        <v>3216201</v>
      </c>
      <c r="L70" s="83">
        <v>4228545</v>
      </c>
      <c r="M70" s="83">
        <v>3328605</v>
      </c>
      <c r="N70" s="83">
        <v>3961446</v>
      </c>
      <c r="O70" s="83"/>
      <c r="P70" s="83"/>
      <c r="Q70" s="83"/>
      <c r="R70" s="83"/>
      <c r="S70" s="83"/>
      <c r="T70" s="83"/>
      <c r="U70" s="83"/>
    </row>
    <row r="71" spans="1:24">
      <c r="A71" s="162"/>
      <c r="B71" s="82" t="s">
        <v>106</v>
      </c>
      <c r="C71" s="84">
        <v>3641550</v>
      </c>
      <c r="D71" s="84">
        <v>4077616</v>
      </c>
      <c r="E71" s="84">
        <v>3506460</v>
      </c>
      <c r="F71" s="84">
        <v>3249947</v>
      </c>
      <c r="G71" s="84">
        <v>3757337</v>
      </c>
      <c r="H71" s="84">
        <v>4407938</v>
      </c>
      <c r="I71" s="84">
        <v>4592678</v>
      </c>
      <c r="J71" s="84">
        <v>1781341</v>
      </c>
      <c r="K71" s="84">
        <v>2938892</v>
      </c>
      <c r="L71" s="84">
        <v>3730078</v>
      </c>
      <c r="M71" s="84">
        <v>3097431</v>
      </c>
      <c r="N71" s="84">
        <v>4368767</v>
      </c>
      <c r="O71" s="84"/>
      <c r="P71" s="84"/>
      <c r="Q71" s="84"/>
      <c r="R71" s="84"/>
      <c r="S71" s="84"/>
      <c r="T71" s="84"/>
      <c r="U71" s="84"/>
    </row>
    <row r="72" spans="1:24">
      <c r="A72" s="162"/>
      <c r="B72" s="82" t="s">
        <v>107</v>
      </c>
      <c r="C72" s="84">
        <v>6289531</v>
      </c>
      <c r="D72" s="84">
        <v>7067004</v>
      </c>
      <c r="E72" s="84">
        <v>6000106</v>
      </c>
      <c r="F72" s="84">
        <v>5561173</v>
      </c>
      <c r="G72" s="84">
        <v>6424233</v>
      </c>
      <c r="H72" s="84">
        <v>7536618</v>
      </c>
      <c r="I72" s="84">
        <v>7936322</v>
      </c>
      <c r="J72" s="84">
        <v>3043638</v>
      </c>
      <c r="K72" s="84">
        <v>4943668</v>
      </c>
      <c r="L72" s="84">
        <v>6535114</v>
      </c>
      <c r="M72" s="84">
        <v>4792689</v>
      </c>
      <c r="N72" s="84">
        <v>6961816</v>
      </c>
      <c r="O72" s="84"/>
      <c r="P72" s="84"/>
      <c r="Q72" s="84"/>
      <c r="R72" s="84"/>
      <c r="S72" s="84"/>
      <c r="T72" s="84"/>
      <c r="U72" s="84"/>
    </row>
    <row r="73" spans="1:24">
      <c r="A73" s="162"/>
      <c r="B73" s="82" t="s">
        <v>108</v>
      </c>
      <c r="C73" s="84">
        <v>2090918</v>
      </c>
      <c r="D73" s="84">
        <v>2329995</v>
      </c>
      <c r="E73" s="84">
        <v>2008184</v>
      </c>
      <c r="F73" s="84">
        <v>1861277</v>
      </c>
      <c r="G73" s="84">
        <v>2123405</v>
      </c>
      <c r="H73" s="84">
        <v>2491082</v>
      </c>
      <c r="I73" s="84">
        <v>2465216</v>
      </c>
      <c r="J73" s="84">
        <v>965044</v>
      </c>
      <c r="K73" s="84">
        <v>1500814</v>
      </c>
      <c r="L73" s="84">
        <v>2097055</v>
      </c>
      <c r="M73" s="84">
        <v>1629559</v>
      </c>
      <c r="N73" s="84">
        <v>2423181</v>
      </c>
      <c r="O73" s="84"/>
      <c r="P73" s="84"/>
      <c r="Q73" s="84"/>
      <c r="R73" s="84"/>
      <c r="S73" s="84"/>
      <c r="T73" s="84"/>
      <c r="U73" s="84"/>
    </row>
    <row r="74" spans="1:24">
      <c r="A74" s="162"/>
      <c r="B74" s="82" t="s">
        <v>109</v>
      </c>
      <c r="C74" s="84">
        <v>3738800</v>
      </c>
      <c r="D74" s="84">
        <v>4252351</v>
      </c>
      <c r="E74" s="84">
        <v>3685011</v>
      </c>
      <c r="F74" s="84">
        <v>3415437</v>
      </c>
      <c r="G74" s="84">
        <v>3948235</v>
      </c>
      <c r="H74" s="84">
        <v>4631889</v>
      </c>
      <c r="I74" s="84">
        <v>4790141</v>
      </c>
      <c r="J74" s="84">
        <v>1863589</v>
      </c>
      <c r="K74" s="84">
        <v>3039648</v>
      </c>
      <c r="L74" s="84">
        <v>3873680</v>
      </c>
      <c r="M74" s="84">
        <v>3232369</v>
      </c>
      <c r="N74" s="84">
        <v>4091898</v>
      </c>
      <c r="O74" s="84"/>
      <c r="P74" s="84"/>
      <c r="Q74" s="84"/>
      <c r="R74" s="84"/>
      <c r="S74" s="84"/>
      <c r="T74" s="84"/>
      <c r="U74" s="84"/>
    </row>
    <row r="75" spans="1:24">
      <c r="A75" s="163"/>
      <c r="B75" s="85" t="s">
        <v>196</v>
      </c>
      <c r="C75" s="86">
        <f>C65+C68</f>
        <v>131813272</v>
      </c>
      <c r="D75" s="86">
        <f t="shared" ref="D75:L75" si="47">D65+D68</f>
        <v>141460079</v>
      </c>
      <c r="E75" s="86">
        <f t="shared" si="47"/>
        <v>130250602</v>
      </c>
      <c r="F75" s="86">
        <f t="shared" si="47"/>
        <v>132189575</v>
      </c>
      <c r="G75" s="86">
        <f t="shared" si="47"/>
        <v>131277854</v>
      </c>
      <c r="H75" s="86">
        <f t="shared" si="47"/>
        <v>133226598</v>
      </c>
      <c r="I75" s="86">
        <f t="shared" si="47"/>
        <v>134593259</v>
      </c>
      <c r="J75" s="86">
        <f t="shared" si="47"/>
        <v>126731712</v>
      </c>
      <c r="K75" s="86">
        <f t="shared" si="47"/>
        <v>130177700</v>
      </c>
      <c r="L75" s="86">
        <f t="shared" si="47"/>
        <v>136953732</v>
      </c>
      <c r="M75" s="86">
        <f>M65+M68</f>
        <v>129251219</v>
      </c>
      <c r="N75" s="611">
        <f t="shared" ref="N75" si="48">N65+N68</f>
        <v>38807108</v>
      </c>
      <c r="O75" s="86">
        <f t="shared" ref="O75:P75" si="49">O65+O68</f>
        <v>0</v>
      </c>
      <c r="P75" s="86">
        <f t="shared" si="49"/>
        <v>0</v>
      </c>
      <c r="Q75" s="86">
        <f t="shared" ref="Q75:T75" si="50">Q65+Q68</f>
        <v>0</v>
      </c>
      <c r="R75" s="86">
        <f t="shared" si="50"/>
        <v>0</v>
      </c>
      <c r="S75" s="86">
        <f t="shared" si="50"/>
        <v>0</v>
      </c>
      <c r="T75" s="86">
        <f t="shared" si="50"/>
        <v>0</v>
      </c>
      <c r="U75" s="86">
        <f t="shared" ref="U75" si="51">U65+U68</f>
        <v>0</v>
      </c>
    </row>
    <row r="77" spans="1:24" ht="17.25">
      <c r="A77" s="317" t="s">
        <v>53</v>
      </c>
    </row>
    <row r="78" spans="1:24">
      <c r="A78" s="143" t="s">
        <v>54</v>
      </c>
    </row>
    <row r="79" spans="1:24">
      <c r="A79" s="143" t="s">
        <v>113</v>
      </c>
      <c r="B79" s="33" t="s">
        <v>148</v>
      </c>
    </row>
    <row r="80" spans="1:24">
      <c r="A80" s="650"/>
      <c r="B80" s="651"/>
      <c r="C80" s="34" t="s">
        <v>143</v>
      </c>
      <c r="D80" s="34" t="s">
        <v>48</v>
      </c>
      <c r="E80" s="34" t="s">
        <v>49</v>
      </c>
      <c r="F80" s="34" t="s">
        <v>50</v>
      </c>
      <c r="G80" s="34" t="s">
        <v>42</v>
      </c>
      <c r="H80" s="34" t="s">
        <v>43</v>
      </c>
      <c r="I80" s="34" t="s">
        <v>44</v>
      </c>
      <c r="J80" s="34" t="s">
        <v>45</v>
      </c>
      <c r="K80" s="34" t="s">
        <v>46</v>
      </c>
      <c r="L80" s="34" t="s">
        <v>47</v>
      </c>
      <c r="M80" s="34" t="s">
        <v>226</v>
      </c>
      <c r="N80" s="34" t="s">
        <v>227</v>
      </c>
      <c r="O80" s="34" t="s">
        <v>228</v>
      </c>
      <c r="P80" s="34" t="s">
        <v>229</v>
      </c>
      <c r="Q80" s="34" t="s">
        <v>230</v>
      </c>
      <c r="R80" s="34" t="s">
        <v>231</v>
      </c>
      <c r="S80" s="34" t="s">
        <v>232</v>
      </c>
      <c r="T80" s="34" t="s">
        <v>233</v>
      </c>
      <c r="U80" s="34" t="s">
        <v>234</v>
      </c>
    </row>
    <row r="81" spans="1:21">
      <c r="A81" s="144" t="s">
        <v>55</v>
      </c>
      <c r="B81" s="35"/>
      <c r="C81" s="87">
        <v>3474840</v>
      </c>
      <c r="D81" s="87">
        <v>3474840</v>
      </c>
      <c r="E81" s="87">
        <v>3474840</v>
      </c>
      <c r="F81" s="87">
        <v>3474840</v>
      </c>
      <c r="G81" s="87">
        <v>3474840</v>
      </c>
      <c r="H81" s="87">
        <v>3474840</v>
      </c>
      <c r="I81" s="87">
        <v>3474840</v>
      </c>
      <c r="J81" s="87">
        <v>3474840</v>
      </c>
      <c r="K81" s="87">
        <v>3474840</v>
      </c>
      <c r="L81" s="87">
        <v>3474840</v>
      </c>
      <c r="M81" s="87">
        <v>3474840</v>
      </c>
      <c r="N81" s="87"/>
      <c r="O81" s="87"/>
      <c r="P81" s="87"/>
      <c r="Q81" s="87"/>
      <c r="R81" s="87"/>
      <c r="S81" s="87"/>
      <c r="T81" s="87"/>
      <c r="U81" s="87"/>
    </row>
    <row r="82" spans="1:21">
      <c r="A82" s="164" t="s">
        <v>162</v>
      </c>
      <c r="B82" s="66"/>
      <c r="C82" s="88">
        <f>SUM(C83:C84)</f>
        <v>201003</v>
      </c>
      <c r="D82" s="88">
        <f t="shared" ref="D82:L82" si="52">SUM(D83:D84)</f>
        <v>137472</v>
      </c>
      <c r="E82" s="88">
        <f t="shared" si="52"/>
        <v>163194</v>
      </c>
      <c r="F82" s="88">
        <f t="shared" si="52"/>
        <v>191172</v>
      </c>
      <c r="G82" s="88">
        <f t="shared" si="52"/>
        <v>239814</v>
      </c>
      <c r="H82" s="88">
        <f t="shared" si="52"/>
        <v>251574</v>
      </c>
      <c r="I82" s="88">
        <f t="shared" si="52"/>
        <v>236316</v>
      </c>
      <c r="J82" s="88">
        <f t="shared" si="52"/>
        <v>2445308</v>
      </c>
      <c r="K82" s="88">
        <f t="shared" si="52"/>
        <v>1923014</v>
      </c>
      <c r="L82" s="88">
        <f t="shared" si="52"/>
        <v>185855</v>
      </c>
      <c r="M82" s="88">
        <f t="shared" ref="M82:N82" si="53">SUM(M83:M84)</f>
        <v>196540</v>
      </c>
      <c r="N82" s="88">
        <f t="shared" si="53"/>
        <v>0</v>
      </c>
      <c r="O82" s="88">
        <f t="shared" ref="O82:P82" si="54">SUM(O83:O84)</f>
        <v>0</v>
      </c>
      <c r="P82" s="88">
        <f t="shared" si="54"/>
        <v>0</v>
      </c>
      <c r="Q82" s="88">
        <f t="shared" ref="Q82:T82" si="55">SUM(Q83:Q84)</f>
        <v>0</v>
      </c>
      <c r="R82" s="88">
        <f t="shared" si="55"/>
        <v>0</v>
      </c>
      <c r="S82" s="88">
        <f t="shared" si="55"/>
        <v>0</v>
      </c>
      <c r="T82" s="88">
        <f t="shared" si="55"/>
        <v>0</v>
      </c>
      <c r="U82" s="88">
        <f t="shared" ref="U82" si="56">SUM(U83:U84)</f>
        <v>0</v>
      </c>
    </row>
    <row r="83" spans="1:21">
      <c r="A83" s="165"/>
      <c r="B83" s="89" t="s">
        <v>56</v>
      </c>
      <c r="C83" s="90"/>
      <c r="D83" s="90"/>
      <c r="E83" s="90"/>
      <c r="F83" s="90"/>
      <c r="G83" s="90"/>
      <c r="H83" s="90"/>
      <c r="I83" s="90"/>
      <c r="J83" s="90">
        <v>2224875</v>
      </c>
      <c r="K83" s="90">
        <v>1700000</v>
      </c>
      <c r="L83" s="90"/>
      <c r="M83" s="90"/>
      <c r="N83" s="90"/>
      <c r="O83" s="90"/>
      <c r="P83" s="90"/>
      <c r="Q83" s="90"/>
      <c r="R83" s="90"/>
      <c r="S83" s="90"/>
      <c r="T83" s="90"/>
      <c r="U83" s="90"/>
    </row>
    <row r="84" spans="1:21">
      <c r="A84" s="165"/>
      <c r="B84" s="91" t="s">
        <v>57</v>
      </c>
      <c r="C84" s="92">
        <v>201003</v>
      </c>
      <c r="D84" s="92">
        <v>137472</v>
      </c>
      <c r="E84" s="92">
        <v>163194</v>
      </c>
      <c r="F84" s="92">
        <v>191172</v>
      </c>
      <c r="G84" s="92">
        <v>239814</v>
      </c>
      <c r="H84" s="92">
        <v>251574</v>
      </c>
      <c r="I84" s="92">
        <v>236316</v>
      </c>
      <c r="J84" s="92">
        <v>220433</v>
      </c>
      <c r="K84" s="92">
        <v>223014</v>
      </c>
      <c r="L84" s="92">
        <v>185855</v>
      </c>
      <c r="M84" s="92">
        <v>196540</v>
      </c>
      <c r="N84" s="92"/>
      <c r="O84" s="92"/>
      <c r="P84" s="92"/>
      <c r="Q84" s="92"/>
      <c r="R84" s="92"/>
      <c r="S84" s="92"/>
      <c r="T84" s="92"/>
      <c r="U84" s="92"/>
    </row>
    <row r="85" spans="1:21">
      <c r="A85" s="166" t="s">
        <v>58</v>
      </c>
      <c r="B85" s="78"/>
      <c r="C85" s="93">
        <f t="shared" ref="C85:L85" si="57">C69</f>
        <v>15000000</v>
      </c>
      <c r="D85" s="93">
        <f t="shared" si="57"/>
        <v>15000000</v>
      </c>
      <c r="E85" s="93">
        <f t="shared" si="57"/>
        <v>15000000</v>
      </c>
      <c r="F85" s="93">
        <f t="shared" si="57"/>
        <v>15000000</v>
      </c>
      <c r="G85" s="93">
        <f t="shared" si="57"/>
        <v>17000000</v>
      </c>
      <c r="H85" s="93">
        <f t="shared" si="57"/>
        <v>17000000</v>
      </c>
      <c r="I85" s="93">
        <f t="shared" si="57"/>
        <v>17000000</v>
      </c>
      <c r="J85" s="93">
        <f t="shared" si="57"/>
        <v>17000000</v>
      </c>
      <c r="K85" s="93">
        <f t="shared" si="57"/>
        <v>17000000</v>
      </c>
      <c r="L85" s="93">
        <f t="shared" si="57"/>
        <v>17000000</v>
      </c>
      <c r="M85" s="93">
        <f t="shared" ref="M85:N85" si="58">M69</f>
        <v>17000000</v>
      </c>
      <c r="N85" s="93">
        <f t="shared" si="58"/>
        <v>17000000</v>
      </c>
      <c r="O85" s="93">
        <f t="shared" ref="O85:P85" si="59">O69</f>
        <v>0</v>
      </c>
      <c r="P85" s="93">
        <f t="shared" si="59"/>
        <v>0</v>
      </c>
      <c r="Q85" s="93">
        <f t="shared" ref="Q85:T85" si="60">Q69</f>
        <v>0</v>
      </c>
      <c r="R85" s="93">
        <f t="shared" si="60"/>
        <v>0</v>
      </c>
      <c r="S85" s="93">
        <f t="shared" si="60"/>
        <v>0</v>
      </c>
      <c r="T85" s="93">
        <f t="shared" si="60"/>
        <v>0</v>
      </c>
      <c r="U85" s="93">
        <f t="shared" ref="U85" si="61">U69</f>
        <v>0</v>
      </c>
    </row>
    <row r="86" spans="1:21">
      <c r="A86" s="153"/>
      <c r="B86" s="57" t="s">
        <v>59</v>
      </c>
      <c r="C86" s="94">
        <f>C81+C82+C85</f>
        <v>18675843</v>
      </c>
      <c r="D86" s="94">
        <f>D81+D82+D85</f>
        <v>18612312</v>
      </c>
      <c r="E86" s="94">
        <f t="shared" ref="E86:K86" si="62">E81+E82+E85</f>
        <v>18638034</v>
      </c>
      <c r="F86" s="94">
        <f t="shared" si="62"/>
        <v>18666012</v>
      </c>
      <c r="G86" s="94">
        <f t="shared" si="62"/>
        <v>20714654</v>
      </c>
      <c r="H86" s="94">
        <f t="shared" si="62"/>
        <v>20726414</v>
      </c>
      <c r="I86" s="94">
        <f>I81+I82+I85</f>
        <v>20711156</v>
      </c>
      <c r="J86" s="94">
        <f t="shared" si="62"/>
        <v>22920148</v>
      </c>
      <c r="K86" s="94">
        <f t="shared" si="62"/>
        <v>22397854</v>
      </c>
      <c r="L86" s="94">
        <f t="shared" ref="L86:U86" si="63">L81+L82+L85</f>
        <v>20660695</v>
      </c>
      <c r="M86" s="94">
        <f t="shared" si="63"/>
        <v>20671380</v>
      </c>
      <c r="N86" s="94">
        <f t="shared" si="63"/>
        <v>17000000</v>
      </c>
      <c r="O86" s="94">
        <f t="shared" si="63"/>
        <v>0</v>
      </c>
      <c r="P86" s="94">
        <f t="shared" si="63"/>
        <v>0</v>
      </c>
      <c r="Q86" s="94">
        <f t="shared" si="63"/>
        <v>0</v>
      </c>
      <c r="R86" s="94">
        <f t="shared" si="63"/>
        <v>0</v>
      </c>
      <c r="S86" s="94">
        <f t="shared" si="63"/>
        <v>0</v>
      </c>
      <c r="T86" s="94">
        <f t="shared" si="63"/>
        <v>0</v>
      </c>
      <c r="U86" s="94">
        <f t="shared" si="63"/>
        <v>0</v>
      </c>
    </row>
    <row r="87" spans="1:21" ht="20.100000000000001" customHeight="1">
      <c r="A87" s="143" t="s">
        <v>114</v>
      </c>
      <c r="B87" s="33" t="s">
        <v>148</v>
      </c>
    </row>
    <row r="88" spans="1:21">
      <c r="A88" s="650"/>
      <c r="B88" s="651"/>
      <c r="C88" s="34" t="s">
        <v>143</v>
      </c>
      <c r="D88" s="34" t="s">
        <v>48</v>
      </c>
      <c r="E88" s="34" t="s">
        <v>49</v>
      </c>
      <c r="F88" s="34" t="s">
        <v>50</v>
      </c>
      <c r="G88" s="34" t="s">
        <v>42</v>
      </c>
      <c r="H88" s="34" t="s">
        <v>43</v>
      </c>
      <c r="I88" s="34" t="s">
        <v>44</v>
      </c>
      <c r="J88" s="34" t="s">
        <v>45</v>
      </c>
      <c r="K88" s="34" t="s">
        <v>46</v>
      </c>
      <c r="L88" s="34" t="s">
        <v>47</v>
      </c>
      <c r="M88" s="34" t="s">
        <v>226</v>
      </c>
      <c r="N88" s="34" t="s">
        <v>227</v>
      </c>
      <c r="O88" s="34" t="s">
        <v>228</v>
      </c>
      <c r="P88" s="34" t="s">
        <v>229</v>
      </c>
      <c r="Q88" s="34" t="s">
        <v>230</v>
      </c>
      <c r="R88" s="34" t="s">
        <v>231</v>
      </c>
      <c r="S88" s="34" t="s">
        <v>232</v>
      </c>
      <c r="T88" s="34" t="s">
        <v>233</v>
      </c>
      <c r="U88" s="34" t="s">
        <v>234</v>
      </c>
    </row>
    <row r="89" spans="1:21" ht="12" customHeight="1">
      <c r="A89" s="648" t="s">
        <v>158</v>
      </c>
      <c r="B89" s="649"/>
      <c r="C89" s="95">
        <f>C90+C91</f>
        <v>0</v>
      </c>
      <c r="D89" s="95">
        <f t="shared" ref="D89:H89" si="64">D90+D91</f>
        <v>0</v>
      </c>
      <c r="E89" s="95">
        <f t="shared" si="64"/>
        <v>0</v>
      </c>
      <c r="F89" s="95">
        <f t="shared" si="64"/>
        <v>0</v>
      </c>
      <c r="G89" s="95">
        <f t="shared" si="64"/>
        <v>0</v>
      </c>
      <c r="H89" s="95">
        <f t="shared" si="64"/>
        <v>7409</v>
      </c>
      <c r="I89" s="95">
        <f t="shared" ref="I89" si="65">I90+I91</f>
        <v>2985444</v>
      </c>
      <c r="J89" s="95">
        <f t="shared" ref="J89" si="66">J90+J91</f>
        <v>24176184</v>
      </c>
      <c r="K89" s="95">
        <f t="shared" ref="K89" si="67">K90+K91</f>
        <v>5571690</v>
      </c>
      <c r="L89" s="95">
        <f t="shared" ref="L89:M89" si="68">L90+L91</f>
        <v>6402991</v>
      </c>
      <c r="M89" s="95">
        <f t="shared" si="68"/>
        <v>0</v>
      </c>
      <c r="N89" s="95">
        <f t="shared" ref="N89:O89" si="69">N90+N91</f>
        <v>0</v>
      </c>
      <c r="O89" s="95">
        <f t="shared" si="69"/>
        <v>0</v>
      </c>
      <c r="P89" s="95">
        <f t="shared" ref="P89:S89" si="70">P90+P91</f>
        <v>0</v>
      </c>
      <c r="Q89" s="95">
        <f t="shared" si="70"/>
        <v>0</v>
      </c>
      <c r="R89" s="95">
        <f t="shared" si="70"/>
        <v>0</v>
      </c>
      <c r="S89" s="95">
        <f t="shared" si="70"/>
        <v>0</v>
      </c>
      <c r="T89" s="95">
        <f t="shared" ref="T89:U89" si="71">T90+T91</f>
        <v>0</v>
      </c>
      <c r="U89" s="95">
        <f t="shared" si="71"/>
        <v>0</v>
      </c>
    </row>
    <row r="90" spans="1:21">
      <c r="A90" s="149"/>
      <c r="B90" s="96" t="s">
        <v>131</v>
      </c>
      <c r="C90" s="97"/>
      <c r="D90" s="97"/>
      <c r="E90" s="97"/>
      <c r="F90" s="97"/>
      <c r="G90" s="97"/>
      <c r="H90" s="97"/>
      <c r="I90" s="97">
        <v>2969038</v>
      </c>
      <c r="J90" s="97">
        <v>24096468</v>
      </c>
      <c r="K90" s="97">
        <v>5535532</v>
      </c>
      <c r="L90" s="97">
        <v>6343893</v>
      </c>
      <c r="M90" s="97"/>
      <c r="N90" s="97"/>
      <c r="O90" s="97"/>
      <c r="P90" s="97"/>
      <c r="Q90" s="97"/>
      <c r="R90" s="97"/>
      <c r="S90" s="97"/>
      <c r="T90" s="97"/>
      <c r="U90" s="97"/>
    </row>
    <row r="91" spans="1:21">
      <c r="A91" s="167"/>
      <c r="B91" s="98" t="s">
        <v>130</v>
      </c>
      <c r="C91" s="99"/>
      <c r="D91" s="99"/>
      <c r="E91" s="99"/>
      <c r="F91" s="99"/>
      <c r="G91" s="99"/>
      <c r="H91" s="99">
        <v>7409</v>
      </c>
      <c r="I91" s="99">
        <v>16406</v>
      </c>
      <c r="J91" s="99">
        <v>79716</v>
      </c>
      <c r="K91" s="99">
        <v>36158</v>
      </c>
      <c r="L91" s="99">
        <v>59098</v>
      </c>
      <c r="M91" s="99"/>
      <c r="N91" s="99"/>
      <c r="O91" s="99"/>
      <c r="P91" s="99"/>
      <c r="Q91" s="99"/>
      <c r="R91" s="99"/>
      <c r="S91" s="99"/>
      <c r="T91" s="99"/>
      <c r="U91" s="99"/>
    </row>
    <row r="92" spans="1:21">
      <c r="A92" s="30" t="s">
        <v>159</v>
      </c>
      <c r="B92" s="100"/>
      <c r="C92" s="101">
        <f>SUM(C93:C98)</f>
        <v>0</v>
      </c>
      <c r="D92" s="101">
        <f t="shared" ref="D92:L92" si="72">SUM(D93:D98)</f>
        <v>0</v>
      </c>
      <c r="E92" s="101">
        <f t="shared" si="72"/>
        <v>0</v>
      </c>
      <c r="F92" s="101">
        <f t="shared" si="72"/>
        <v>4741200</v>
      </c>
      <c r="G92" s="101">
        <f t="shared" si="72"/>
        <v>0</v>
      </c>
      <c r="H92" s="101">
        <f t="shared" si="72"/>
        <v>0</v>
      </c>
      <c r="I92" s="101">
        <f t="shared" si="72"/>
        <v>0</v>
      </c>
      <c r="J92" s="101">
        <f t="shared" si="72"/>
        <v>6372000</v>
      </c>
      <c r="K92" s="101">
        <f t="shared" si="72"/>
        <v>4951200</v>
      </c>
      <c r="L92" s="101">
        <f t="shared" si="72"/>
        <v>0</v>
      </c>
      <c r="M92" s="101">
        <f t="shared" ref="M92:N92" si="73">SUM(M93:M98)</f>
        <v>12210000</v>
      </c>
      <c r="N92" s="101">
        <f t="shared" si="73"/>
        <v>0</v>
      </c>
      <c r="O92" s="101">
        <f t="shared" ref="O92:P92" si="74">SUM(O93:O98)</f>
        <v>0</v>
      </c>
      <c r="P92" s="101">
        <f t="shared" si="74"/>
        <v>0</v>
      </c>
      <c r="Q92" s="101">
        <f t="shared" ref="Q92:T92" si="75">SUM(Q93:Q98)</f>
        <v>0</v>
      </c>
      <c r="R92" s="101">
        <f t="shared" si="75"/>
        <v>0</v>
      </c>
      <c r="S92" s="101">
        <f t="shared" si="75"/>
        <v>0</v>
      </c>
      <c r="T92" s="101">
        <f t="shared" si="75"/>
        <v>0</v>
      </c>
      <c r="U92" s="101">
        <f t="shared" ref="U92" si="76">SUM(U93:U98)</f>
        <v>0</v>
      </c>
    </row>
    <row r="93" spans="1:21">
      <c r="A93" s="152"/>
      <c r="B93" s="102" t="s">
        <v>125</v>
      </c>
      <c r="C93" s="103"/>
      <c r="D93" s="103"/>
      <c r="E93" s="103"/>
      <c r="F93" s="103">
        <v>4741200</v>
      </c>
      <c r="G93" s="103"/>
      <c r="H93" s="103"/>
      <c r="I93" s="103"/>
      <c r="J93" s="103"/>
      <c r="K93" s="103"/>
      <c r="L93" s="103"/>
      <c r="M93" s="103"/>
      <c r="N93" s="103"/>
      <c r="O93" s="103"/>
      <c r="P93" s="103"/>
      <c r="Q93" s="103"/>
      <c r="R93" s="103"/>
      <c r="S93" s="103"/>
      <c r="T93" s="103"/>
      <c r="U93" s="103"/>
    </row>
    <row r="94" spans="1:21">
      <c r="A94" s="152"/>
      <c r="B94" s="102" t="s">
        <v>133</v>
      </c>
      <c r="C94" s="103"/>
      <c r="D94" s="103"/>
      <c r="E94" s="103"/>
      <c r="F94" s="103"/>
      <c r="G94" s="103"/>
      <c r="H94" s="103"/>
      <c r="I94" s="103"/>
      <c r="J94" s="103">
        <v>6372000</v>
      </c>
      <c r="K94" s="103"/>
      <c r="L94" s="103"/>
      <c r="M94" s="103"/>
      <c r="N94" s="103"/>
      <c r="O94" s="103"/>
      <c r="P94" s="103"/>
      <c r="Q94" s="103"/>
      <c r="R94" s="103"/>
      <c r="S94" s="103"/>
      <c r="T94" s="103"/>
      <c r="U94" s="103"/>
    </row>
    <row r="95" spans="1:21">
      <c r="A95" s="160"/>
      <c r="B95" s="102" t="s">
        <v>149</v>
      </c>
      <c r="C95" s="103"/>
      <c r="D95" s="103"/>
      <c r="E95" s="103"/>
      <c r="F95" s="103"/>
      <c r="G95" s="103"/>
      <c r="H95" s="103"/>
      <c r="I95" s="103"/>
      <c r="J95" s="103"/>
      <c r="K95" s="103">
        <v>4951200</v>
      </c>
      <c r="L95" s="103"/>
      <c r="M95" s="103"/>
      <c r="N95" s="103"/>
      <c r="O95" s="103"/>
      <c r="P95" s="103"/>
      <c r="Q95" s="103"/>
      <c r="R95" s="105"/>
      <c r="S95" s="105"/>
      <c r="T95" s="105"/>
      <c r="U95" s="105"/>
    </row>
    <row r="96" spans="1:21">
      <c r="A96" s="160"/>
      <c r="B96" s="102" t="s">
        <v>496</v>
      </c>
      <c r="C96" s="103"/>
      <c r="D96" s="103"/>
      <c r="E96" s="103"/>
      <c r="F96" s="103"/>
      <c r="G96" s="103"/>
      <c r="H96" s="103"/>
      <c r="I96" s="103"/>
      <c r="J96" s="103"/>
      <c r="K96" s="103"/>
      <c r="L96" s="103"/>
      <c r="M96" s="103">
        <v>7920000</v>
      </c>
      <c r="N96" s="103"/>
      <c r="O96" s="103"/>
      <c r="P96" s="103"/>
      <c r="Q96" s="103"/>
      <c r="R96" s="105"/>
      <c r="S96" s="105"/>
      <c r="T96" s="105"/>
      <c r="U96" s="105"/>
    </row>
    <row r="97" spans="1:21">
      <c r="A97" s="160"/>
      <c r="B97" s="102" t="s">
        <v>497</v>
      </c>
      <c r="C97" s="103"/>
      <c r="D97" s="103"/>
      <c r="E97" s="103"/>
      <c r="F97" s="103"/>
      <c r="G97" s="103"/>
      <c r="H97" s="103"/>
      <c r="I97" s="103"/>
      <c r="J97" s="103"/>
      <c r="K97" s="103"/>
      <c r="L97" s="103"/>
      <c r="M97" s="103">
        <v>4290000</v>
      </c>
      <c r="N97" s="103"/>
      <c r="O97" s="103"/>
      <c r="P97" s="103"/>
      <c r="Q97" s="103"/>
      <c r="R97" s="105"/>
      <c r="S97" s="105"/>
      <c r="T97" s="105"/>
      <c r="U97" s="105"/>
    </row>
    <row r="98" spans="1:21">
      <c r="A98" s="160"/>
      <c r="B98" s="104"/>
      <c r="C98" s="105"/>
      <c r="D98" s="105"/>
      <c r="E98" s="105"/>
      <c r="F98" s="105"/>
      <c r="G98" s="105"/>
      <c r="H98" s="105"/>
      <c r="I98" s="105"/>
      <c r="J98" s="105"/>
      <c r="K98" s="105"/>
      <c r="L98" s="105"/>
      <c r="M98" s="105"/>
      <c r="N98" s="105"/>
      <c r="O98" s="105"/>
      <c r="P98" s="105"/>
      <c r="Q98" s="105"/>
      <c r="R98" s="105"/>
      <c r="S98" s="105"/>
      <c r="T98" s="105"/>
      <c r="U98" s="105"/>
    </row>
    <row r="99" spans="1:21">
      <c r="A99" s="168" t="s">
        <v>160</v>
      </c>
      <c r="B99" s="106"/>
      <c r="C99" s="107">
        <f>SUM(C100:C112)</f>
        <v>2366925</v>
      </c>
      <c r="D99" s="107">
        <f t="shared" ref="D99:L99" si="77">SUM(D100:D112)</f>
        <v>3743250</v>
      </c>
      <c r="E99" s="107">
        <f t="shared" si="77"/>
        <v>139860</v>
      </c>
      <c r="F99" s="107">
        <f t="shared" si="77"/>
        <v>3047760</v>
      </c>
      <c r="G99" s="107">
        <f t="shared" si="77"/>
        <v>2093544</v>
      </c>
      <c r="H99" s="107">
        <f t="shared" si="77"/>
        <v>1598400</v>
      </c>
      <c r="I99" s="107">
        <f t="shared" si="77"/>
        <v>2868782</v>
      </c>
      <c r="J99" s="107">
        <f t="shared" si="77"/>
        <v>3153784</v>
      </c>
      <c r="K99" s="107">
        <f t="shared" si="77"/>
        <v>1888473</v>
      </c>
      <c r="L99" s="107">
        <f t="shared" si="77"/>
        <v>49917</v>
      </c>
      <c r="M99" s="107">
        <f t="shared" ref="M99:N99" si="78">SUM(M100:M112)</f>
        <v>586960</v>
      </c>
      <c r="N99" s="107">
        <f t="shared" si="78"/>
        <v>0</v>
      </c>
      <c r="O99" s="107">
        <f t="shared" ref="O99:P99" si="79">SUM(O100:O112)</f>
        <v>0</v>
      </c>
      <c r="P99" s="107">
        <f t="shared" si="79"/>
        <v>0</v>
      </c>
      <c r="Q99" s="107">
        <f t="shared" ref="Q99:T99" si="80">SUM(Q100:Q112)</f>
        <v>0</v>
      </c>
      <c r="R99" s="107">
        <f t="shared" si="80"/>
        <v>0</v>
      </c>
      <c r="S99" s="107">
        <f t="shared" si="80"/>
        <v>0</v>
      </c>
      <c r="T99" s="107">
        <f t="shared" si="80"/>
        <v>0</v>
      </c>
      <c r="U99" s="107">
        <f t="shared" ref="U99" si="81">SUM(U100:U112)</f>
        <v>0</v>
      </c>
    </row>
    <row r="100" spans="1:21">
      <c r="A100" s="169"/>
      <c r="B100" s="108" t="s">
        <v>115</v>
      </c>
      <c r="C100" s="109">
        <v>2366925</v>
      </c>
      <c r="D100" s="109">
        <v>3743250</v>
      </c>
      <c r="E100" s="109">
        <v>139860</v>
      </c>
      <c r="F100" s="109">
        <v>1364040</v>
      </c>
      <c r="G100" s="109">
        <v>2093544</v>
      </c>
      <c r="H100" s="109">
        <v>1598400</v>
      </c>
      <c r="I100" s="109">
        <v>2868782</v>
      </c>
      <c r="J100" s="109"/>
      <c r="K100" s="109"/>
      <c r="L100" s="109"/>
      <c r="M100" s="109"/>
      <c r="N100" s="109"/>
      <c r="O100" s="109"/>
      <c r="P100" s="109"/>
      <c r="Q100" s="109"/>
      <c r="R100" s="109"/>
      <c r="S100" s="109"/>
      <c r="T100" s="109"/>
      <c r="U100" s="109"/>
    </row>
    <row r="101" spans="1:21">
      <c r="A101" s="169"/>
      <c r="B101" s="110" t="s">
        <v>126</v>
      </c>
      <c r="C101" s="111"/>
      <c r="D101" s="111"/>
      <c r="E101" s="111"/>
      <c r="F101" s="111">
        <v>972000</v>
      </c>
      <c r="G101" s="111"/>
      <c r="H101" s="111"/>
      <c r="I101" s="111"/>
      <c r="J101" s="111"/>
      <c r="K101" s="111"/>
      <c r="L101" s="111"/>
      <c r="M101" s="111"/>
      <c r="N101" s="111"/>
      <c r="O101" s="111"/>
      <c r="P101" s="111"/>
      <c r="Q101" s="111"/>
      <c r="R101" s="111"/>
      <c r="S101" s="111"/>
      <c r="T101" s="111"/>
      <c r="U101" s="111"/>
    </row>
    <row r="102" spans="1:21">
      <c r="A102" s="169"/>
      <c r="B102" s="110" t="s">
        <v>127</v>
      </c>
      <c r="C102" s="111"/>
      <c r="D102" s="111"/>
      <c r="E102" s="111"/>
      <c r="F102" s="111">
        <v>711720</v>
      </c>
      <c r="G102" s="111"/>
      <c r="H102" s="111"/>
      <c r="I102" s="111"/>
      <c r="J102" s="111"/>
      <c r="K102" s="111"/>
      <c r="L102" s="111"/>
      <c r="M102" s="111"/>
      <c r="N102" s="111"/>
      <c r="O102" s="111"/>
      <c r="P102" s="111"/>
      <c r="Q102" s="111"/>
      <c r="R102" s="111"/>
      <c r="S102" s="111"/>
      <c r="T102" s="111"/>
      <c r="U102" s="111"/>
    </row>
    <row r="103" spans="1:21">
      <c r="A103" s="169"/>
      <c r="B103" s="110" t="s">
        <v>132</v>
      </c>
      <c r="C103" s="111"/>
      <c r="D103" s="111"/>
      <c r="E103" s="111"/>
      <c r="F103" s="111"/>
      <c r="G103" s="111"/>
      <c r="H103" s="111"/>
      <c r="I103" s="111"/>
      <c r="J103" s="111">
        <v>775440</v>
      </c>
      <c r="K103" s="111"/>
      <c r="L103" s="111"/>
      <c r="M103" s="111"/>
      <c r="N103" s="111"/>
      <c r="O103" s="111"/>
      <c r="P103" s="111"/>
      <c r="Q103" s="111"/>
      <c r="R103" s="111"/>
      <c r="S103" s="111"/>
      <c r="T103" s="111"/>
      <c r="U103" s="111"/>
    </row>
    <row r="104" spans="1:21">
      <c r="A104" s="169"/>
      <c r="B104" s="110" t="s">
        <v>136</v>
      </c>
      <c r="C104" s="111"/>
      <c r="D104" s="111"/>
      <c r="E104" s="111"/>
      <c r="F104" s="111"/>
      <c r="G104" s="111"/>
      <c r="H104" s="111"/>
      <c r="I104" s="111"/>
      <c r="J104" s="111">
        <v>810000</v>
      </c>
      <c r="K104" s="111"/>
      <c r="L104" s="111"/>
      <c r="M104" s="111"/>
      <c r="N104" s="111"/>
      <c r="O104" s="111"/>
      <c r="P104" s="111"/>
      <c r="Q104" s="111"/>
      <c r="R104" s="111"/>
      <c r="S104" s="111"/>
      <c r="T104" s="111"/>
      <c r="U104" s="111"/>
    </row>
    <row r="105" spans="1:21">
      <c r="A105" s="169"/>
      <c r="B105" s="110" t="s">
        <v>134</v>
      </c>
      <c r="C105" s="111"/>
      <c r="D105" s="111"/>
      <c r="E105" s="111"/>
      <c r="F105" s="111"/>
      <c r="G105" s="111"/>
      <c r="H105" s="111"/>
      <c r="I105" s="111"/>
      <c r="J105" s="111">
        <v>245376</v>
      </c>
      <c r="K105" s="111"/>
      <c r="L105" s="111"/>
      <c r="M105" s="111"/>
      <c r="N105" s="111"/>
      <c r="O105" s="111"/>
      <c r="P105" s="111"/>
      <c r="Q105" s="111"/>
      <c r="R105" s="111"/>
      <c r="S105" s="111"/>
      <c r="T105" s="111"/>
      <c r="U105" s="111"/>
    </row>
    <row r="106" spans="1:21">
      <c r="A106" s="169"/>
      <c r="B106" s="110" t="s">
        <v>135</v>
      </c>
      <c r="C106" s="111"/>
      <c r="D106" s="111"/>
      <c r="E106" s="111"/>
      <c r="F106" s="111"/>
      <c r="G106" s="111"/>
      <c r="H106" s="111"/>
      <c r="I106" s="111"/>
      <c r="J106" s="111">
        <v>1322968</v>
      </c>
      <c r="K106" s="111"/>
      <c r="L106" s="111"/>
      <c r="M106" s="111"/>
      <c r="N106" s="111"/>
      <c r="O106" s="111"/>
      <c r="P106" s="111"/>
      <c r="Q106" s="111"/>
      <c r="R106" s="111"/>
      <c r="S106" s="111"/>
      <c r="T106" s="111"/>
      <c r="U106" s="111"/>
    </row>
    <row r="107" spans="1:21">
      <c r="A107" s="170"/>
      <c r="B107" s="110" t="s">
        <v>163</v>
      </c>
      <c r="C107" s="111"/>
      <c r="D107" s="111"/>
      <c r="E107" s="111"/>
      <c r="F107" s="111"/>
      <c r="G107" s="111"/>
      <c r="H107" s="111"/>
      <c r="I107" s="111"/>
      <c r="J107" s="111"/>
      <c r="K107" s="111"/>
      <c r="L107" s="111">
        <v>49917</v>
      </c>
      <c r="M107" s="111"/>
      <c r="N107" s="111"/>
      <c r="O107" s="111"/>
      <c r="P107" s="111"/>
      <c r="Q107" s="111"/>
      <c r="R107" s="112"/>
      <c r="S107" s="112"/>
      <c r="T107" s="112"/>
      <c r="U107" s="112"/>
    </row>
    <row r="108" spans="1:21">
      <c r="A108" s="170"/>
      <c r="B108" s="110" t="s">
        <v>150</v>
      </c>
      <c r="C108" s="111"/>
      <c r="D108" s="111"/>
      <c r="E108" s="111"/>
      <c r="F108" s="111"/>
      <c r="G108" s="111"/>
      <c r="H108" s="111"/>
      <c r="I108" s="111"/>
      <c r="J108" s="111"/>
      <c r="K108" s="111">
        <v>1888473</v>
      </c>
      <c r="L108" s="111"/>
      <c r="M108" s="111"/>
      <c r="N108" s="111"/>
      <c r="O108" s="111"/>
      <c r="P108" s="111"/>
      <c r="Q108" s="111"/>
      <c r="R108" s="112"/>
      <c r="S108" s="112"/>
      <c r="T108" s="112"/>
      <c r="U108" s="112"/>
    </row>
    <row r="109" spans="1:21">
      <c r="A109" s="170"/>
      <c r="B109" s="110" t="s">
        <v>498</v>
      </c>
      <c r="C109" s="111"/>
      <c r="D109" s="111"/>
      <c r="E109" s="111"/>
      <c r="F109" s="111"/>
      <c r="G109" s="111"/>
      <c r="H109" s="111"/>
      <c r="I109" s="111"/>
      <c r="J109" s="111"/>
      <c r="K109" s="111"/>
      <c r="L109" s="111"/>
      <c r="M109" s="111">
        <v>379500</v>
      </c>
      <c r="N109" s="111"/>
      <c r="O109" s="111"/>
      <c r="P109" s="111"/>
      <c r="Q109" s="111"/>
      <c r="R109" s="112"/>
      <c r="S109" s="112"/>
      <c r="T109" s="112"/>
      <c r="U109" s="112"/>
    </row>
    <row r="110" spans="1:21">
      <c r="A110" s="170"/>
      <c r="B110" s="110" t="s">
        <v>499</v>
      </c>
      <c r="C110" s="111"/>
      <c r="D110" s="111"/>
      <c r="E110" s="111"/>
      <c r="F110" s="111"/>
      <c r="G110" s="111"/>
      <c r="H110" s="111"/>
      <c r="I110" s="111"/>
      <c r="J110" s="111"/>
      <c r="K110" s="111"/>
      <c r="L110" s="111"/>
      <c r="M110" s="111">
        <v>207460</v>
      </c>
      <c r="N110" s="111"/>
      <c r="O110" s="111"/>
      <c r="P110" s="111"/>
      <c r="Q110" s="111"/>
      <c r="R110" s="112"/>
      <c r="S110" s="112"/>
      <c r="T110" s="112"/>
      <c r="U110" s="112"/>
    </row>
    <row r="111" spans="1:21">
      <c r="A111" s="170"/>
      <c r="B111" s="110"/>
      <c r="C111" s="111"/>
      <c r="D111" s="111"/>
      <c r="E111" s="111"/>
      <c r="F111" s="111"/>
      <c r="G111" s="111"/>
      <c r="H111" s="111"/>
      <c r="I111" s="111"/>
      <c r="J111" s="111"/>
      <c r="K111" s="111"/>
      <c r="L111" s="111"/>
      <c r="M111" s="111"/>
      <c r="N111" s="111"/>
      <c r="O111" s="111"/>
      <c r="P111" s="111"/>
      <c r="Q111" s="111"/>
      <c r="R111" s="112"/>
      <c r="S111" s="112"/>
      <c r="T111" s="112"/>
      <c r="U111" s="112"/>
    </row>
    <row r="112" spans="1:21">
      <c r="A112" s="171"/>
      <c r="B112" s="113"/>
      <c r="C112" s="114"/>
      <c r="D112" s="114"/>
      <c r="E112" s="114"/>
      <c r="F112" s="114"/>
      <c r="G112" s="114"/>
      <c r="H112" s="114"/>
      <c r="I112" s="114"/>
      <c r="J112" s="114"/>
      <c r="K112" s="114"/>
      <c r="L112" s="114"/>
      <c r="M112" s="114"/>
      <c r="N112" s="114"/>
      <c r="O112" s="114"/>
      <c r="P112" s="114"/>
      <c r="Q112" s="114"/>
      <c r="R112" s="114"/>
      <c r="S112" s="114"/>
      <c r="T112" s="114"/>
      <c r="U112" s="114"/>
    </row>
    <row r="113" spans="1:21">
      <c r="A113" s="172"/>
      <c r="B113" s="115" t="s">
        <v>41</v>
      </c>
      <c r="C113" s="116">
        <f>C89+C92+C99</f>
        <v>2366925</v>
      </c>
      <c r="D113" s="116">
        <f>D89+D92+D99</f>
        <v>3743250</v>
      </c>
      <c r="E113" s="116">
        <f t="shared" ref="E113:L113" si="82">E89+E92+E99</f>
        <v>139860</v>
      </c>
      <c r="F113" s="116">
        <f t="shared" si="82"/>
        <v>7788960</v>
      </c>
      <c r="G113" s="116">
        <f t="shared" si="82"/>
        <v>2093544</v>
      </c>
      <c r="H113" s="116">
        <f t="shared" si="82"/>
        <v>1605809</v>
      </c>
      <c r="I113" s="116">
        <f t="shared" si="82"/>
        <v>5854226</v>
      </c>
      <c r="J113" s="116">
        <f t="shared" si="82"/>
        <v>33701968</v>
      </c>
      <c r="K113" s="116">
        <f t="shared" si="82"/>
        <v>12411363</v>
      </c>
      <c r="L113" s="116">
        <f t="shared" si="82"/>
        <v>6452908</v>
      </c>
      <c r="M113" s="116">
        <f t="shared" ref="M113:N113" si="83">M89+M92+M99</f>
        <v>12796960</v>
      </c>
      <c r="N113" s="116">
        <f t="shared" si="83"/>
        <v>0</v>
      </c>
      <c r="O113" s="116">
        <f t="shared" ref="O113:P113" si="84">O89+O92+O99</f>
        <v>0</v>
      </c>
      <c r="P113" s="116">
        <f t="shared" si="84"/>
        <v>0</v>
      </c>
      <c r="Q113" s="116">
        <f t="shared" ref="Q113:T113" si="85">Q89+Q92+Q99</f>
        <v>0</v>
      </c>
      <c r="R113" s="116">
        <f t="shared" si="85"/>
        <v>0</v>
      </c>
      <c r="S113" s="116">
        <f t="shared" si="85"/>
        <v>0</v>
      </c>
      <c r="T113" s="116">
        <f t="shared" si="85"/>
        <v>0</v>
      </c>
      <c r="U113" s="116">
        <f t="shared" ref="U113" si="86">U89+U92+U99</f>
        <v>0</v>
      </c>
    </row>
    <row r="114" spans="1:21" ht="12.75" thickBot="1"/>
    <row r="115" spans="1:21" ht="12.75" thickBot="1">
      <c r="A115" s="173"/>
      <c r="B115" s="117" t="s">
        <v>60</v>
      </c>
      <c r="C115" s="118">
        <v>103229389</v>
      </c>
      <c r="D115" s="118">
        <f t="shared" ref="D115:M115" si="87">C115+D86-D113</f>
        <v>118098451</v>
      </c>
      <c r="E115" s="118">
        <f t="shared" si="87"/>
        <v>136596625</v>
      </c>
      <c r="F115" s="118">
        <f t="shared" si="87"/>
        <v>147473677</v>
      </c>
      <c r="G115" s="118">
        <f t="shared" si="87"/>
        <v>166094787</v>
      </c>
      <c r="H115" s="118">
        <f t="shared" si="87"/>
        <v>185215392</v>
      </c>
      <c r="I115" s="118">
        <f t="shared" si="87"/>
        <v>200072322</v>
      </c>
      <c r="J115" s="118">
        <f t="shared" si="87"/>
        <v>189290502</v>
      </c>
      <c r="K115" s="118">
        <f t="shared" si="87"/>
        <v>199276993</v>
      </c>
      <c r="L115" s="118">
        <f t="shared" si="87"/>
        <v>213484780</v>
      </c>
      <c r="M115" s="118">
        <f t="shared" si="87"/>
        <v>221359200</v>
      </c>
      <c r="N115" s="118">
        <f t="shared" ref="N115:U115" si="88">M115+N86-N113</f>
        <v>238359200</v>
      </c>
      <c r="O115" s="118">
        <f t="shared" si="88"/>
        <v>238359200</v>
      </c>
      <c r="P115" s="118">
        <f t="shared" si="88"/>
        <v>238359200</v>
      </c>
      <c r="Q115" s="118">
        <f t="shared" si="88"/>
        <v>238359200</v>
      </c>
      <c r="R115" s="118">
        <f t="shared" si="88"/>
        <v>238359200</v>
      </c>
      <c r="S115" s="118">
        <f t="shared" si="88"/>
        <v>238359200</v>
      </c>
      <c r="T115" s="118">
        <f t="shared" si="88"/>
        <v>238359200</v>
      </c>
      <c r="U115" s="118">
        <f t="shared" si="88"/>
        <v>238359200</v>
      </c>
    </row>
    <row r="117" spans="1:21">
      <c r="A117" s="143" t="s">
        <v>116</v>
      </c>
    </row>
    <row r="118" spans="1:21">
      <c r="A118" s="143" t="s">
        <v>33</v>
      </c>
      <c r="B118" s="33" t="s">
        <v>148</v>
      </c>
    </row>
    <row r="119" spans="1:21">
      <c r="A119" s="650"/>
      <c r="B119" s="651"/>
      <c r="C119" s="34" t="s">
        <v>143</v>
      </c>
      <c r="D119" s="34" t="s">
        <v>48</v>
      </c>
      <c r="E119" s="34" t="s">
        <v>49</v>
      </c>
      <c r="F119" s="34" t="s">
        <v>50</v>
      </c>
      <c r="G119" s="34" t="s">
        <v>42</v>
      </c>
      <c r="H119" s="34" t="s">
        <v>43</v>
      </c>
      <c r="I119" s="34" t="s">
        <v>44</v>
      </c>
      <c r="J119" s="34" t="s">
        <v>45</v>
      </c>
      <c r="K119" s="34" t="s">
        <v>46</v>
      </c>
      <c r="L119" s="34" t="s">
        <v>47</v>
      </c>
      <c r="M119" s="34" t="s">
        <v>226</v>
      </c>
      <c r="N119" s="34" t="s">
        <v>227</v>
      </c>
      <c r="O119" s="34" t="s">
        <v>228</v>
      </c>
      <c r="P119" s="34" t="s">
        <v>229</v>
      </c>
      <c r="Q119" s="34" t="s">
        <v>230</v>
      </c>
      <c r="R119" s="34" t="s">
        <v>231</v>
      </c>
      <c r="S119" s="34" t="s">
        <v>232</v>
      </c>
      <c r="T119" s="34" t="s">
        <v>233</v>
      </c>
      <c r="U119" s="34" t="s">
        <v>234</v>
      </c>
    </row>
    <row r="120" spans="1:21">
      <c r="A120" s="144" t="s">
        <v>117</v>
      </c>
      <c r="B120" s="35"/>
      <c r="C120" s="87">
        <v>10773680</v>
      </c>
      <c r="D120" s="87">
        <v>11180880</v>
      </c>
      <c r="E120" s="87">
        <v>11180880</v>
      </c>
      <c r="F120" s="87">
        <v>11180880</v>
      </c>
      <c r="G120" s="87">
        <v>11180880</v>
      </c>
      <c r="H120" s="87">
        <v>11180880</v>
      </c>
      <c r="I120" s="87">
        <v>11180880</v>
      </c>
      <c r="J120" s="87">
        <v>11180880</v>
      </c>
      <c r="K120" s="87">
        <v>11180880</v>
      </c>
      <c r="L120" s="87">
        <v>11180880</v>
      </c>
      <c r="M120" s="87">
        <v>11180880</v>
      </c>
      <c r="N120" s="87"/>
      <c r="O120" s="87"/>
      <c r="P120" s="87"/>
      <c r="Q120" s="87"/>
      <c r="R120" s="87"/>
      <c r="S120" s="87"/>
      <c r="T120" s="87"/>
      <c r="U120" s="87"/>
    </row>
    <row r="121" spans="1:21">
      <c r="A121" s="157" t="s">
        <v>162</v>
      </c>
      <c r="B121" s="66"/>
      <c r="C121" s="88">
        <f>SUM(C122:C124)</f>
        <v>572492</v>
      </c>
      <c r="D121" s="88">
        <f t="shared" ref="D121:L121" si="89">SUM(D122:D124)</f>
        <v>389504</v>
      </c>
      <c r="E121" s="88">
        <f t="shared" si="89"/>
        <v>462383</v>
      </c>
      <c r="F121" s="88">
        <f t="shared" si="89"/>
        <v>541654</v>
      </c>
      <c r="G121" s="88">
        <f t="shared" si="89"/>
        <v>679473</v>
      </c>
      <c r="H121" s="88">
        <f t="shared" si="89"/>
        <v>712793</v>
      </c>
      <c r="I121" s="88">
        <f t="shared" si="89"/>
        <v>669562</v>
      </c>
      <c r="J121" s="88">
        <f t="shared" si="89"/>
        <v>47015451</v>
      </c>
      <c r="K121" s="88">
        <f t="shared" si="89"/>
        <v>631874</v>
      </c>
      <c r="L121" s="88">
        <f t="shared" si="89"/>
        <v>526588</v>
      </c>
      <c r="M121" s="88">
        <f t="shared" ref="M121:N121" si="90">SUM(M122:M124)</f>
        <v>449660</v>
      </c>
      <c r="N121" s="88">
        <f t="shared" si="90"/>
        <v>0</v>
      </c>
      <c r="O121" s="88">
        <f t="shared" ref="O121:P121" si="91">SUM(O122:O124)</f>
        <v>0</v>
      </c>
      <c r="P121" s="88">
        <f t="shared" si="91"/>
        <v>0</v>
      </c>
      <c r="Q121" s="88">
        <f t="shared" ref="Q121:T121" si="92">SUM(Q122:Q124)</f>
        <v>0</v>
      </c>
      <c r="R121" s="88">
        <f t="shared" si="92"/>
        <v>0</v>
      </c>
      <c r="S121" s="88">
        <f t="shared" si="92"/>
        <v>0</v>
      </c>
      <c r="T121" s="88">
        <f t="shared" si="92"/>
        <v>0</v>
      </c>
      <c r="U121" s="88">
        <f t="shared" ref="U121" si="93">SUM(U122:U124)</f>
        <v>0</v>
      </c>
    </row>
    <row r="122" spans="1:21">
      <c r="A122" s="146"/>
      <c r="B122" s="89" t="s">
        <v>56</v>
      </c>
      <c r="C122" s="90"/>
      <c r="D122" s="90"/>
      <c r="E122" s="90"/>
      <c r="F122" s="90"/>
      <c r="G122" s="90"/>
      <c r="H122" s="90"/>
      <c r="I122" s="90"/>
      <c r="J122" s="90">
        <v>43345800</v>
      </c>
      <c r="K122" s="90"/>
      <c r="L122" s="90"/>
      <c r="M122" s="90"/>
      <c r="N122" s="90"/>
      <c r="O122" s="90"/>
      <c r="P122" s="90"/>
      <c r="Q122" s="90"/>
      <c r="R122" s="90"/>
      <c r="S122" s="90"/>
      <c r="T122" s="90"/>
      <c r="U122" s="90"/>
    </row>
    <row r="123" spans="1:21">
      <c r="A123" s="146"/>
      <c r="B123" s="67" t="s">
        <v>56</v>
      </c>
      <c r="C123" s="119"/>
      <c r="D123" s="119"/>
      <c r="E123" s="119"/>
      <c r="F123" s="119"/>
      <c r="G123" s="119"/>
      <c r="H123" s="119"/>
      <c r="I123" s="119"/>
      <c r="J123" s="119">
        <v>3008009</v>
      </c>
      <c r="K123" s="119"/>
      <c r="L123" s="119"/>
      <c r="M123" s="119"/>
      <c r="N123" s="119"/>
      <c r="O123" s="119"/>
      <c r="P123" s="119"/>
      <c r="Q123" s="119"/>
      <c r="R123" s="119"/>
      <c r="S123" s="119"/>
      <c r="T123" s="119"/>
      <c r="U123" s="119"/>
    </row>
    <row r="124" spans="1:21">
      <c r="A124" s="174"/>
      <c r="B124" s="120" t="s">
        <v>57</v>
      </c>
      <c r="C124" s="121">
        <v>572492</v>
      </c>
      <c r="D124" s="121">
        <v>389504</v>
      </c>
      <c r="E124" s="121">
        <v>462383</v>
      </c>
      <c r="F124" s="121">
        <v>541654</v>
      </c>
      <c r="G124" s="121">
        <v>679473</v>
      </c>
      <c r="H124" s="121">
        <v>712793</v>
      </c>
      <c r="I124" s="121">
        <v>669562</v>
      </c>
      <c r="J124" s="121">
        <v>661642</v>
      </c>
      <c r="K124" s="121">
        <v>631874</v>
      </c>
      <c r="L124" s="121">
        <v>526588</v>
      </c>
      <c r="M124" s="121">
        <v>449660</v>
      </c>
      <c r="N124" s="121"/>
      <c r="O124" s="121"/>
      <c r="P124" s="121"/>
      <c r="Q124" s="121"/>
      <c r="R124" s="121"/>
      <c r="S124" s="121"/>
      <c r="T124" s="121"/>
      <c r="U124" s="121"/>
    </row>
    <row r="125" spans="1:21">
      <c r="A125" s="166" t="s">
        <v>58</v>
      </c>
      <c r="B125" s="78"/>
      <c r="C125" s="93">
        <f t="shared" ref="C125:L125" si="94">C70</f>
        <v>3976755</v>
      </c>
      <c r="D125" s="93">
        <f t="shared" si="94"/>
        <v>4401477</v>
      </c>
      <c r="E125" s="93">
        <f t="shared" si="94"/>
        <v>3862593</v>
      </c>
      <c r="F125" s="93">
        <f t="shared" si="94"/>
        <v>3580027</v>
      </c>
      <c r="G125" s="93">
        <f t="shared" si="94"/>
        <v>4044160</v>
      </c>
      <c r="H125" s="93">
        <f t="shared" si="94"/>
        <v>4744425</v>
      </c>
      <c r="I125" s="93">
        <f t="shared" si="94"/>
        <v>4955271</v>
      </c>
      <c r="J125" s="93">
        <f t="shared" si="94"/>
        <v>1953156</v>
      </c>
      <c r="K125" s="93">
        <f t="shared" si="94"/>
        <v>3216201</v>
      </c>
      <c r="L125" s="93">
        <f t="shared" si="94"/>
        <v>4228545</v>
      </c>
      <c r="M125" s="93">
        <f t="shared" ref="M125" si="95">M70</f>
        <v>3328605</v>
      </c>
      <c r="N125" s="93">
        <f t="shared" ref="N125:U125" si="96">N70</f>
        <v>3961446</v>
      </c>
      <c r="O125" s="93">
        <f t="shared" si="96"/>
        <v>0</v>
      </c>
      <c r="P125" s="93">
        <f t="shared" si="96"/>
        <v>0</v>
      </c>
      <c r="Q125" s="93">
        <f t="shared" si="96"/>
        <v>0</v>
      </c>
      <c r="R125" s="93">
        <f t="shared" si="96"/>
        <v>0</v>
      </c>
      <c r="S125" s="93">
        <f t="shared" si="96"/>
        <v>0</v>
      </c>
      <c r="T125" s="93">
        <f t="shared" si="96"/>
        <v>0</v>
      </c>
      <c r="U125" s="93">
        <f t="shared" si="96"/>
        <v>0</v>
      </c>
    </row>
    <row r="126" spans="1:21">
      <c r="A126" s="153"/>
      <c r="B126" s="57" t="s">
        <v>41</v>
      </c>
      <c r="C126" s="94">
        <f>C120+C121+C125</f>
        <v>15322927</v>
      </c>
      <c r="D126" s="94">
        <f t="shared" ref="D126:L126" si="97">D120+D121+D125</f>
        <v>15971861</v>
      </c>
      <c r="E126" s="94">
        <f t="shared" si="97"/>
        <v>15505856</v>
      </c>
      <c r="F126" s="94">
        <f t="shared" si="97"/>
        <v>15302561</v>
      </c>
      <c r="G126" s="94">
        <f t="shared" si="97"/>
        <v>15904513</v>
      </c>
      <c r="H126" s="94">
        <f t="shared" si="97"/>
        <v>16638098</v>
      </c>
      <c r="I126" s="94">
        <f t="shared" si="97"/>
        <v>16805713</v>
      </c>
      <c r="J126" s="94">
        <f t="shared" si="97"/>
        <v>60149487</v>
      </c>
      <c r="K126" s="94">
        <f t="shared" si="97"/>
        <v>15028955</v>
      </c>
      <c r="L126" s="94">
        <f t="shared" si="97"/>
        <v>15936013</v>
      </c>
      <c r="M126" s="94">
        <f t="shared" ref="M126:N126" si="98">M120+M121+M125</f>
        <v>14959145</v>
      </c>
      <c r="N126" s="94">
        <f t="shared" si="98"/>
        <v>3961446</v>
      </c>
      <c r="O126" s="94">
        <f t="shared" ref="O126:P126" si="99">O120+O121+O125</f>
        <v>0</v>
      </c>
      <c r="P126" s="94">
        <f t="shared" si="99"/>
        <v>0</v>
      </c>
      <c r="Q126" s="94">
        <f t="shared" ref="Q126:T126" si="100">Q120+Q121+Q125</f>
        <v>0</v>
      </c>
      <c r="R126" s="94">
        <f t="shared" si="100"/>
        <v>0</v>
      </c>
      <c r="S126" s="94">
        <f t="shared" si="100"/>
        <v>0</v>
      </c>
      <c r="T126" s="94">
        <f t="shared" si="100"/>
        <v>0</v>
      </c>
      <c r="U126" s="94">
        <f t="shared" ref="U126" si="101">U120+U121+U125</f>
        <v>0</v>
      </c>
    </row>
    <row r="127" spans="1:21" ht="20.100000000000001" customHeight="1">
      <c r="A127" s="143" t="s">
        <v>72</v>
      </c>
      <c r="B127" s="33" t="s">
        <v>148</v>
      </c>
    </row>
    <row r="128" spans="1:21">
      <c r="A128" s="650"/>
      <c r="B128" s="651"/>
      <c r="C128" s="34" t="s">
        <v>143</v>
      </c>
      <c r="D128" s="34" t="s">
        <v>48</v>
      </c>
      <c r="E128" s="34" t="s">
        <v>49</v>
      </c>
      <c r="F128" s="34" t="s">
        <v>50</v>
      </c>
      <c r="G128" s="34" t="s">
        <v>42</v>
      </c>
      <c r="H128" s="34" t="s">
        <v>43</v>
      </c>
      <c r="I128" s="34" t="s">
        <v>44</v>
      </c>
      <c r="J128" s="34" t="s">
        <v>45</v>
      </c>
      <c r="K128" s="34" t="s">
        <v>46</v>
      </c>
      <c r="L128" s="34" t="s">
        <v>47</v>
      </c>
      <c r="M128" s="34" t="s">
        <v>226</v>
      </c>
      <c r="N128" s="34" t="s">
        <v>227</v>
      </c>
      <c r="O128" s="34" t="s">
        <v>228</v>
      </c>
      <c r="P128" s="34" t="s">
        <v>229</v>
      </c>
      <c r="Q128" s="34" t="s">
        <v>230</v>
      </c>
      <c r="R128" s="34" t="s">
        <v>231</v>
      </c>
      <c r="S128" s="34" t="s">
        <v>232</v>
      </c>
      <c r="T128" s="34" t="s">
        <v>233</v>
      </c>
      <c r="U128" s="34" t="s">
        <v>234</v>
      </c>
    </row>
    <row r="129" spans="1:21" ht="12" customHeight="1">
      <c r="A129" s="648" t="s">
        <v>158</v>
      </c>
      <c r="B129" s="649"/>
      <c r="C129" s="95">
        <f>SUM(C130:C131)</f>
        <v>0</v>
      </c>
      <c r="D129" s="95">
        <f t="shared" ref="D129:L129" si="102">SUM(D130:D131)</f>
        <v>0</v>
      </c>
      <c r="E129" s="95">
        <f t="shared" si="102"/>
        <v>0</v>
      </c>
      <c r="F129" s="95">
        <f t="shared" si="102"/>
        <v>0</v>
      </c>
      <c r="G129" s="95">
        <f t="shared" si="102"/>
        <v>0</v>
      </c>
      <c r="H129" s="95">
        <f t="shared" si="102"/>
        <v>228841</v>
      </c>
      <c r="I129" s="95">
        <f t="shared" si="102"/>
        <v>12855592</v>
      </c>
      <c r="J129" s="95">
        <f t="shared" si="102"/>
        <v>124802163</v>
      </c>
      <c r="K129" s="95">
        <f t="shared" si="102"/>
        <v>0</v>
      </c>
      <c r="L129" s="95">
        <f t="shared" si="102"/>
        <v>0</v>
      </c>
      <c r="M129" s="95">
        <f t="shared" ref="M129:N129" si="103">SUM(M130:M131)</f>
        <v>0</v>
      </c>
      <c r="N129" s="95">
        <f t="shared" si="103"/>
        <v>0</v>
      </c>
      <c r="O129" s="95">
        <f t="shared" ref="O129:P129" si="104">SUM(O130:O131)</f>
        <v>0</v>
      </c>
      <c r="P129" s="95">
        <f t="shared" si="104"/>
        <v>0</v>
      </c>
      <c r="Q129" s="95">
        <f t="shared" ref="Q129:T129" si="105">SUM(Q130:Q131)</f>
        <v>0</v>
      </c>
      <c r="R129" s="95">
        <f t="shared" si="105"/>
        <v>0</v>
      </c>
      <c r="S129" s="95">
        <f t="shared" si="105"/>
        <v>0</v>
      </c>
      <c r="T129" s="95">
        <f t="shared" si="105"/>
        <v>0</v>
      </c>
      <c r="U129" s="95">
        <f t="shared" ref="U129" si="106">SUM(U130:U131)</f>
        <v>0</v>
      </c>
    </row>
    <row r="130" spans="1:21">
      <c r="A130" s="149"/>
      <c r="B130" s="96" t="s">
        <v>131</v>
      </c>
      <c r="C130" s="97"/>
      <c r="D130" s="97"/>
      <c r="E130" s="97"/>
      <c r="F130" s="97"/>
      <c r="G130" s="97"/>
      <c r="H130" s="97"/>
      <c r="I130" s="97">
        <v>12348873</v>
      </c>
      <c r="J130" s="97">
        <v>124393449</v>
      </c>
      <c r="K130" s="97"/>
      <c r="L130" s="97"/>
      <c r="M130" s="97"/>
      <c r="N130" s="97"/>
      <c r="O130" s="97"/>
      <c r="P130" s="97"/>
      <c r="Q130" s="97"/>
      <c r="R130" s="97"/>
      <c r="S130" s="97"/>
      <c r="T130" s="97"/>
      <c r="U130" s="97"/>
    </row>
    <row r="131" spans="1:21">
      <c r="A131" s="167"/>
      <c r="B131" s="98" t="s">
        <v>130</v>
      </c>
      <c r="C131" s="99"/>
      <c r="D131" s="99"/>
      <c r="E131" s="99"/>
      <c r="F131" s="99"/>
      <c r="G131" s="99"/>
      <c r="H131" s="99">
        <v>228841</v>
      </c>
      <c r="I131" s="99">
        <v>506719</v>
      </c>
      <c r="J131" s="99">
        <v>408714</v>
      </c>
      <c r="K131" s="99"/>
      <c r="L131" s="99"/>
      <c r="M131" s="99"/>
      <c r="N131" s="99"/>
      <c r="O131" s="99"/>
      <c r="P131" s="99"/>
      <c r="Q131" s="99"/>
      <c r="R131" s="99"/>
      <c r="S131" s="99"/>
      <c r="T131" s="99"/>
      <c r="U131" s="99"/>
    </row>
    <row r="132" spans="1:21">
      <c r="A132" s="30" t="s">
        <v>159</v>
      </c>
      <c r="B132" s="100"/>
      <c r="C132" s="101">
        <f>SUM(C133:C137)</f>
        <v>0</v>
      </c>
      <c r="D132" s="101">
        <f t="shared" ref="D132:L132" si="107">SUM(D133:D137)</f>
        <v>6773517</v>
      </c>
      <c r="E132" s="101">
        <f t="shared" si="107"/>
        <v>1499295</v>
      </c>
      <c r="F132" s="101">
        <f t="shared" si="107"/>
        <v>3218400</v>
      </c>
      <c r="G132" s="101">
        <f t="shared" si="107"/>
        <v>0</v>
      </c>
      <c r="H132" s="101">
        <f t="shared" si="107"/>
        <v>0</v>
      </c>
      <c r="I132" s="101">
        <f t="shared" si="107"/>
        <v>0</v>
      </c>
      <c r="J132" s="101">
        <f t="shared" si="107"/>
        <v>3975616</v>
      </c>
      <c r="K132" s="101">
        <f t="shared" si="107"/>
        <v>4348055</v>
      </c>
      <c r="L132" s="101">
        <f t="shared" si="107"/>
        <v>0</v>
      </c>
      <c r="M132" s="101">
        <f t="shared" ref="M132:N132" si="108">SUM(M133:M137)</f>
        <v>0</v>
      </c>
      <c r="N132" s="101">
        <f t="shared" si="108"/>
        <v>0</v>
      </c>
      <c r="O132" s="101">
        <f t="shared" ref="O132:P132" si="109">SUM(O133:O137)</f>
        <v>0</v>
      </c>
      <c r="P132" s="101">
        <f t="shared" si="109"/>
        <v>0</v>
      </c>
      <c r="Q132" s="101">
        <f t="shared" ref="Q132:T132" si="110">SUM(Q133:Q137)</f>
        <v>0</v>
      </c>
      <c r="R132" s="101">
        <f t="shared" si="110"/>
        <v>0</v>
      </c>
      <c r="S132" s="101">
        <f t="shared" si="110"/>
        <v>0</v>
      </c>
      <c r="T132" s="101">
        <f t="shared" si="110"/>
        <v>0</v>
      </c>
      <c r="U132" s="101">
        <f t="shared" ref="U132" si="111">SUM(U133:U137)</f>
        <v>0</v>
      </c>
    </row>
    <row r="133" spans="1:21">
      <c r="A133" s="160"/>
      <c r="B133" s="122" t="s">
        <v>122</v>
      </c>
      <c r="C133" s="123"/>
      <c r="D133" s="123">
        <v>6773517</v>
      </c>
      <c r="E133" s="123"/>
      <c r="F133" s="123"/>
      <c r="G133" s="123"/>
      <c r="H133" s="123"/>
      <c r="I133" s="123"/>
      <c r="J133" s="123"/>
      <c r="K133" s="123">
        <v>79895</v>
      </c>
      <c r="L133" s="123"/>
      <c r="M133" s="123"/>
      <c r="N133" s="123"/>
      <c r="O133" s="123"/>
      <c r="P133" s="123"/>
      <c r="Q133" s="123"/>
      <c r="R133" s="123"/>
      <c r="S133" s="123"/>
      <c r="T133" s="123"/>
      <c r="U133" s="123"/>
    </row>
    <row r="134" spans="1:21">
      <c r="A134" s="160"/>
      <c r="B134" s="55" t="s">
        <v>124</v>
      </c>
      <c r="C134" s="103"/>
      <c r="D134" s="103"/>
      <c r="E134" s="103">
        <v>1499295</v>
      </c>
      <c r="F134" s="103"/>
      <c r="G134" s="103"/>
      <c r="H134" s="103"/>
      <c r="I134" s="103"/>
      <c r="J134" s="103">
        <v>1188432</v>
      </c>
      <c r="K134" s="103"/>
      <c r="L134" s="103"/>
      <c r="M134" s="103"/>
      <c r="N134" s="103"/>
      <c r="O134" s="103"/>
      <c r="P134" s="103"/>
      <c r="Q134" s="103"/>
      <c r="R134" s="103"/>
      <c r="S134" s="103"/>
      <c r="T134" s="103"/>
      <c r="U134" s="103"/>
    </row>
    <row r="135" spans="1:21">
      <c r="A135" s="160"/>
      <c r="B135" s="55" t="s">
        <v>125</v>
      </c>
      <c r="C135" s="103"/>
      <c r="D135" s="103"/>
      <c r="E135" s="103"/>
      <c r="F135" s="103">
        <v>3218400</v>
      </c>
      <c r="G135" s="103"/>
      <c r="H135" s="103"/>
      <c r="I135" s="103"/>
      <c r="J135" s="103"/>
      <c r="K135" s="103"/>
      <c r="L135" s="103"/>
      <c r="M135" s="103"/>
      <c r="N135" s="103"/>
      <c r="O135" s="103"/>
      <c r="P135" s="103"/>
      <c r="Q135" s="103"/>
      <c r="R135" s="103"/>
      <c r="S135" s="103"/>
      <c r="T135" s="103"/>
      <c r="U135" s="103"/>
    </row>
    <row r="136" spans="1:21">
      <c r="A136" s="160"/>
      <c r="B136" s="73" t="s">
        <v>151</v>
      </c>
      <c r="C136" s="105"/>
      <c r="D136" s="105"/>
      <c r="E136" s="105"/>
      <c r="F136" s="105"/>
      <c r="G136" s="105"/>
      <c r="H136" s="105"/>
      <c r="I136" s="105"/>
      <c r="J136" s="105"/>
      <c r="K136" s="105">
        <v>4268160</v>
      </c>
      <c r="L136" s="105"/>
      <c r="M136" s="105"/>
      <c r="N136" s="105"/>
      <c r="O136" s="105"/>
      <c r="P136" s="105"/>
      <c r="Q136" s="105"/>
      <c r="R136" s="105"/>
      <c r="S136" s="105"/>
      <c r="T136" s="105"/>
      <c r="U136" s="105"/>
    </row>
    <row r="137" spans="1:21">
      <c r="A137" s="160"/>
      <c r="B137" s="124" t="s">
        <v>135</v>
      </c>
      <c r="C137" s="125"/>
      <c r="D137" s="125"/>
      <c r="E137" s="125"/>
      <c r="F137" s="125"/>
      <c r="G137" s="125"/>
      <c r="H137" s="125"/>
      <c r="I137" s="125"/>
      <c r="J137" s="125">
        <v>2787184</v>
      </c>
      <c r="K137" s="125"/>
      <c r="L137" s="125"/>
      <c r="M137" s="125"/>
      <c r="N137" s="125"/>
      <c r="O137" s="125"/>
      <c r="P137" s="125"/>
      <c r="Q137" s="125"/>
      <c r="R137" s="125"/>
      <c r="S137" s="125"/>
      <c r="T137" s="125"/>
      <c r="U137" s="125"/>
    </row>
    <row r="138" spans="1:21">
      <c r="A138" s="168" t="s">
        <v>160</v>
      </c>
      <c r="B138" s="106"/>
      <c r="C138" s="107">
        <f>SUM(C139:C147)</f>
        <v>0</v>
      </c>
      <c r="D138" s="107">
        <f>SUM(D139:D147)</f>
        <v>41475</v>
      </c>
      <c r="E138" s="107">
        <f t="shared" ref="E138:L138" si="112">SUM(E139:E147)</f>
        <v>126000</v>
      </c>
      <c r="F138" s="107">
        <f>SUM(F139:F147)</f>
        <v>739116</v>
      </c>
      <c r="G138" s="107">
        <f>SUM(G139:G147)</f>
        <v>746919</v>
      </c>
      <c r="H138" s="107">
        <f t="shared" si="112"/>
        <v>377460</v>
      </c>
      <c r="I138" s="107">
        <f t="shared" si="112"/>
        <v>245182</v>
      </c>
      <c r="J138" s="107">
        <f t="shared" si="112"/>
        <v>1087020</v>
      </c>
      <c r="K138" s="107">
        <f t="shared" si="112"/>
        <v>226392</v>
      </c>
      <c r="L138" s="107">
        <f t="shared" si="112"/>
        <v>310011</v>
      </c>
      <c r="M138" s="107">
        <f t="shared" ref="M138:N138" si="113">SUM(M139:M147)</f>
        <v>351780</v>
      </c>
      <c r="N138" s="107">
        <f t="shared" si="113"/>
        <v>0</v>
      </c>
      <c r="O138" s="107">
        <f t="shared" ref="O138:P138" si="114">SUM(O139:O147)</f>
        <v>0</v>
      </c>
      <c r="P138" s="107">
        <f t="shared" si="114"/>
        <v>0</v>
      </c>
      <c r="Q138" s="107">
        <f t="shared" ref="Q138:T138" si="115">SUM(Q139:Q147)</f>
        <v>0</v>
      </c>
      <c r="R138" s="107">
        <f t="shared" si="115"/>
        <v>0</v>
      </c>
      <c r="S138" s="107">
        <f t="shared" si="115"/>
        <v>0</v>
      </c>
      <c r="T138" s="107">
        <f t="shared" si="115"/>
        <v>0</v>
      </c>
      <c r="U138" s="107">
        <f t="shared" ref="U138" si="116">SUM(U139:U147)</f>
        <v>0</v>
      </c>
    </row>
    <row r="139" spans="1:21">
      <c r="A139" s="170"/>
      <c r="B139" s="126" t="s">
        <v>115</v>
      </c>
      <c r="C139" s="127"/>
      <c r="D139" s="127">
        <v>41475</v>
      </c>
      <c r="E139" s="127">
        <v>126000</v>
      </c>
      <c r="F139" s="127">
        <v>253116</v>
      </c>
      <c r="G139" s="127">
        <v>594465</v>
      </c>
      <c r="H139" s="127">
        <v>377460</v>
      </c>
      <c r="I139" s="127">
        <v>245182</v>
      </c>
      <c r="J139" s="127"/>
      <c r="K139" s="127"/>
      <c r="L139" s="127"/>
      <c r="M139" s="127"/>
      <c r="N139" s="127"/>
      <c r="O139" s="127"/>
      <c r="P139" s="127"/>
      <c r="Q139" s="127"/>
      <c r="R139" s="127"/>
      <c r="S139" s="127"/>
      <c r="T139" s="127"/>
      <c r="U139" s="127"/>
    </row>
    <row r="140" spans="1:21">
      <c r="A140" s="170"/>
      <c r="B140" s="128" t="s">
        <v>126</v>
      </c>
      <c r="C140" s="111"/>
      <c r="D140" s="111"/>
      <c r="E140" s="111"/>
      <c r="F140" s="111">
        <v>486000</v>
      </c>
      <c r="G140" s="111"/>
      <c r="H140" s="111"/>
      <c r="I140" s="111"/>
      <c r="J140" s="111"/>
      <c r="K140" s="111"/>
      <c r="L140" s="111"/>
      <c r="M140" s="111"/>
      <c r="N140" s="111"/>
      <c r="O140" s="111"/>
      <c r="P140" s="111"/>
      <c r="Q140" s="111"/>
      <c r="R140" s="111"/>
      <c r="S140" s="111"/>
      <c r="T140" s="111"/>
      <c r="U140" s="111"/>
    </row>
    <row r="141" spans="1:21">
      <c r="A141" s="170"/>
      <c r="B141" s="128" t="s">
        <v>132</v>
      </c>
      <c r="C141" s="111"/>
      <c r="D141" s="111"/>
      <c r="E141" s="111"/>
      <c r="F141" s="111"/>
      <c r="G141" s="111"/>
      <c r="H141" s="111"/>
      <c r="I141" s="111"/>
      <c r="J141" s="111">
        <v>353160</v>
      </c>
      <c r="K141" s="111"/>
      <c r="L141" s="111"/>
      <c r="M141" s="111"/>
      <c r="N141" s="111"/>
      <c r="O141" s="111"/>
      <c r="P141" s="111"/>
      <c r="Q141" s="111"/>
      <c r="R141" s="111"/>
      <c r="S141" s="111"/>
      <c r="T141" s="111"/>
      <c r="U141" s="111"/>
    </row>
    <row r="142" spans="1:21">
      <c r="A142" s="170"/>
      <c r="B142" s="128" t="s">
        <v>137</v>
      </c>
      <c r="C142" s="111"/>
      <c r="D142" s="111"/>
      <c r="E142" s="111"/>
      <c r="F142" s="111"/>
      <c r="G142" s="111"/>
      <c r="H142" s="111"/>
      <c r="I142" s="111"/>
      <c r="J142" s="111">
        <v>583200</v>
      </c>
      <c r="K142" s="111"/>
      <c r="L142" s="111"/>
      <c r="M142" s="111"/>
      <c r="N142" s="111"/>
      <c r="O142" s="111"/>
      <c r="P142" s="111"/>
      <c r="Q142" s="111"/>
      <c r="R142" s="111"/>
      <c r="S142" s="111"/>
      <c r="T142" s="111"/>
      <c r="U142" s="111"/>
    </row>
    <row r="143" spans="1:21">
      <c r="A143" s="170"/>
      <c r="B143" s="128" t="s">
        <v>150</v>
      </c>
      <c r="C143" s="111"/>
      <c r="D143" s="111"/>
      <c r="E143" s="111"/>
      <c r="F143" s="111"/>
      <c r="G143" s="111"/>
      <c r="H143" s="111"/>
      <c r="I143" s="111"/>
      <c r="J143" s="111"/>
      <c r="K143" s="111">
        <v>226392</v>
      </c>
      <c r="L143" s="111"/>
      <c r="M143" s="111"/>
      <c r="N143" s="111"/>
      <c r="O143" s="111"/>
      <c r="P143" s="111"/>
      <c r="Q143" s="111"/>
      <c r="R143" s="111"/>
      <c r="S143" s="111"/>
      <c r="T143" s="111"/>
      <c r="U143" s="111"/>
    </row>
    <row r="144" spans="1:21">
      <c r="A144" s="170"/>
      <c r="B144" s="128" t="s">
        <v>125</v>
      </c>
      <c r="C144" s="111"/>
      <c r="D144" s="111"/>
      <c r="E144" s="111"/>
      <c r="F144" s="111"/>
      <c r="G144" s="111"/>
      <c r="H144" s="111"/>
      <c r="I144" s="111"/>
      <c r="J144" s="111"/>
      <c r="K144" s="111"/>
      <c r="L144" s="111">
        <v>310011</v>
      </c>
      <c r="M144" s="111"/>
      <c r="N144" s="111"/>
      <c r="O144" s="111"/>
      <c r="P144" s="111"/>
      <c r="Q144" s="111"/>
      <c r="R144" s="111"/>
      <c r="S144" s="111"/>
      <c r="T144" s="111"/>
      <c r="U144" s="111"/>
    </row>
    <row r="145" spans="1:21">
      <c r="A145" s="170"/>
      <c r="B145" s="529" t="s">
        <v>129</v>
      </c>
      <c r="C145" s="530"/>
      <c r="D145" s="530"/>
      <c r="E145" s="530"/>
      <c r="F145" s="530"/>
      <c r="G145" s="530">
        <v>152454</v>
      </c>
      <c r="H145" s="530"/>
      <c r="I145" s="530"/>
      <c r="J145" s="530">
        <v>150660</v>
      </c>
      <c r="K145" s="530"/>
      <c r="L145" s="530"/>
      <c r="M145" s="530"/>
      <c r="N145" s="530"/>
      <c r="O145" s="530"/>
      <c r="P145" s="530"/>
      <c r="Q145" s="530"/>
      <c r="R145" s="530"/>
      <c r="S145" s="530"/>
      <c r="T145" s="530"/>
      <c r="U145" s="530"/>
    </row>
    <row r="146" spans="1:21">
      <c r="A146" s="170"/>
      <c r="B146" s="529" t="s">
        <v>499</v>
      </c>
      <c r="C146" s="530"/>
      <c r="D146" s="530"/>
      <c r="E146" s="530"/>
      <c r="F146" s="530"/>
      <c r="G146" s="530"/>
      <c r="H146" s="530"/>
      <c r="I146" s="530"/>
      <c r="J146" s="530"/>
      <c r="K146" s="530"/>
      <c r="L146" s="530"/>
      <c r="M146" s="530">
        <v>351780</v>
      </c>
      <c r="N146" s="530"/>
      <c r="O146" s="530"/>
      <c r="P146" s="530"/>
      <c r="Q146" s="530"/>
      <c r="R146" s="530"/>
      <c r="S146" s="530"/>
      <c r="T146" s="530"/>
      <c r="U146" s="530"/>
    </row>
    <row r="147" spans="1:21">
      <c r="A147" s="171"/>
      <c r="B147" s="113"/>
      <c r="C147" s="114"/>
      <c r="D147" s="114"/>
      <c r="E147" s="114"/>
      <c r="F147" s="114"/>
      <c r="G147" s="114"/>
      <c r="H147" s="114"/>
      <c r="I147" s="114"/>
      <c r="J147" s="114"/>
      <c r="K147" s="114"/>
      <c r="L147" s="114"/>
      <c r="M147" s="114"/>
      <c r="N147" s="114"/>
      <c r="O147" s="114"/>
      <c r="P147" s="114"/>
      <c r="Q147" s="114"/>
      <c r="R147" s="114"/>
      <c r="S147" s="114"/>
      <c r="T147" s="114"/>
      <c r="U147" s="114"/>
    </row>
    <row r="148" spans="1:21">
      <c r="A148" s="172"/>
      <c r="B148" s="115" t="s">
        <v>41</v>
      </c>
      <c r="C148" s="116">
        <f>C129+C132+C138</f>
        <v>0</v>
      </c>
      <c r="D148" s="116">
        <f>D129+D132+D138</f>
        <v>6814992</v>
      </c>
      <c r="E148" s="116">
        <f t="shared" ref="E148:L148" si="117">E129+E132+E138</f>
        <v>1625295</v>
      </c>
      <c r="F148" s="116">
        <f t="shared" si="117"/>
        <v>3957516</v>
      </c>
      <c r="G148" s="116">
        <f t="shared" si="117"/>
        <v>746919</v>
      </c>
      <c r="H148" s="116">
        <f t="shared" si="117"/>
        <v>606301</v>
      </c>
      <c r="I148" s="116">
        <f t="shared" si="117"/>
        <v>13100774</v>
      </c>
      <c r="J148" s="116">
        <f t="shared" si="117"/>
        <v>129864799</v>
      </c>
      <c r="K148" s="116">
        <f t="shared" si="117"/>
        <v>4574447</v>
      </c>
      <c r="L148" s="116">
        <f t="shared" si="117"/>
        <v>310011</v>
      </c>
      <c r="M148" s="116">
        <f t="shared" ref="M148:N148" si="118">M129+M132+M138</f>
        <v>351780</v>
      </c>
      <c r="N148" s="116">
        <f t="shared" si="118"/>
        <v>0</v>
      </c>
      <c r="O148" s="116">
        <f t="shared" ref="O148:P148" si="119">O129+O132+O138</f>
        <v>0</v>
      </c>
      <c r="P148" s="116">
        <f t="shared" si="119"/>
        <v>0</v>
      </c>
      <c r="Q148" s="116">
        <f t="shared" ref="Q148:T148" si="120">Q129+Q132+Q138</f>
        <v>0</v>
      </c>
      <c r="R148" s="116">
        <f t="shared" si="120"/>
        <v>0</v>
      </c>
      <c r="S148" s="116">
        <f t="shared" si="120"/>
        <v>0</v>
      </c>
      <c r="T148" s="116">
        <f t="shared" si="120"/>
        <v>0</v>
      </c>
      <c r="U148" s="116">
        <f t="shared" ref="U148" si="121">U129+U132+U138</f>
        <v>0</v>
      </c>
    </row>
    <row r="149" spans="1:21" ht="12.75" thickBot="1"/>
    <row r="150" spans="1:21" ht="12.75" thickBot="1">
      <c r="A150" s="173"/>
      <c r="B150" s="117" t="s">
        <v>60</v>
      </c>
      <c r="C150" s="118">
        <v>177592101</v>
      </c>
      <c r="D150" s="118">
        <f>C150+D126-D148</f>
        <v>186748970</v>
      </c>
      <c r="E150" s="118">
        <f t="shared" ref="E150:O150" si="122">D150+E126-E148</f>
        <v>200629531</v>
      </c>
      <c r="F150" s="118">
        <f t="shared" si="122"/>
        <v>211974576</v>
      </c>
      <c r="G150" s="118">
        <f t="shared" si="122"/>
        <v>227132170</v>
      </c>
      <c r="H150" s="118">
        <f t="shared" si="122"/>
        <v>243163967</v>
      </c>
      <c r="I150" s="118">
        <f t="shared" si="122"/>
        <v>246868906</v>
      </c>
      <c r="J150" s="118">
        <f t="shared" si="122"/>
        <v>177153594</v>
      </c>
      <c r="K150" s="118">
        <f t="shared" si="122"/>
        <v>187608102</v>
      </c>
      <c r="L150" s="118">
        <f t="shared" si="122"/>
        <v>203234104</v>
      </c>
      <c r="M150" s="118">
        <f t="shared" si="122"/>
        <v>217841469</v>
      </c>
      <c r="N150" s="118">
        <f t="shared" si="122"/>
        <v>221802915</v>
      </c>
      <c r="O150" s="118">
        <f t="shared" si="122"/>
        <v>221802915</v>
      </c>
      <c r="P150" s="118">
        <f t="shared" ref="P150" si="123">O150+P126-P148</f>
        <v>221802915</v>
      </c>
      <c r="Q150" s="118">
        <f t="shared" ref="Q150" si="124">P150+Q126-Q148</f>
        <v>221802915</v>
      </c>
      <c r="R150" s="118">
        <f t="shared" ref="R150" si="125">Q150+R126-R148</f>
        <v>221802915</v>
      </c>
      <c r="S150" s="118">
        <f t="shared" ref="S150" si="126">R150+S126-S148</f>
        <v>221802915</v>
      </c>
      <c r="T150" s="118">
        <f t="shared" ref="T150" si="127">S150+T126-T148</f>
        <v>221802915</v>
      </c>
      <c r="U150" s="118">
        <f t="shared" ref="U150" si="128">T150+U126-U148</f>
        <v>221802915</v>
      </c>
    </row>
    <row r="152" spans="1:21">
      <c r="A152" s="143" t="s">
        <v>118</v>
      </c>
    </row>
    <row r="153" spans="1:21">
      <c r="A153" s="143" t="s">
        <v>33</v>
      </c>
      <c r="B153" s="33" t="s">
        <v>148</v>
      </c>
    </row>
    <row r="154" spans="1:21">
      <c r="A154" s="650"/>
      <c r="B154" s="651"/>
      <c r="C154" s="34" t="s">
        <v>143</v>
      </c>
      <c r="D154" s="34" t="s">
        <v>48</v>
      </c>
      <c r="E154" s="34" t="s">
        <v>49</v>
      </c>
      <c r="F154" s="34" t="s">
        <v>50</v>
      </c>
      <c r="G154" s="34" t="s">
        <v>42</v>
      </c>
      <c r="H154" s="34" t="s">
        <v>43</v>
      </c>
      <c r="I154" s="34" t="s">
        <v>44</v>
      </c>
      <c r="J154" s="34" t="s">
        <v>45</v>
      </c>
      <c r="K154" s="34" t="s">
        <v>46</v>
      </c>
      <c r="L154" s="34" t="s">
        <v>47</v>
      </c>
      <c r="M154" s="34" t="s">
        <v>226</v>
      </c>
      <c r="N154" s="34" t="s">
        <v>227</v>
      </c>
      <c r="O154" s="34" t="s">
        <v>228</v>
      </c>
      <c r="P154" s="34" t="s">
        <v>229</v>
      </c>
      <c r="Q154" s="34" t="s">
        <v>230</v>
      </c>
      <c r="R154" s="34" t="s">
        <v>231</v>
      </c>
      <c r="S154" s="34" t="s">
        <v>232</v>
      </c>
      <c r="T154" s="34" t="s">
        <v>233</v>
      </c>
      <c r="U154" s="34" t="s">
        <v>234</v>
      </c>
    </row>
    <row r="155" spans="1:21">
      <c r="A155" s="144" t="s">
        <v>117</v>
      </c>
      <c r="B155" s="35"/>
      <c r="C155" s="87">
        <v>9215560</v>
      </c>
      <c r="D155" s="87">
        <v>9563880</v>
      </c>
      <c r="E155" s="87">
        <v>9563880</v>
      </c>
      <c r="F155" s="87">
        <v>9563880</v>
      </c>
      <c r="G155" s="87">
        <v>9563880</v>
      </c>
      <c r="H155" s="87">
        <v>9563880</v>
      </c>
      <c r="I155" s="87">
        <v>9563880</v>
      </c>
      <c r="J155" s="87">
        <v>9563880</v>
      </c>
      <c r="K155" s="87">
        <v>9563880</v>
      </c>
      <c r="L155" s="87">
        <v>9563880</v>
      </c>
      <c r="M155" s="87">
        <v>9563880</v>
      </c>
      <c r="N155" s="87"/>
      <c r="O155" s="87"/>
      <c r="P155" s="87"/>
      <c r="Q155" s="87"/>
      <c r="R155" s="87"/>
      <c r="S155" s="87"/>
      <c r="T155" s="87"/>
      <c r="U155" s="87"/>
    </row>
    <row r="156" spans="1:21">
      <c r="A156" s="157" t="s">
        <v>162</v>
      </c>
      <c r="B156" s="66"/>
      <c r="C156" s="88">
        <f>SUM(C157:C158)</f>
        <v>471464</v>
      </c>
      <c r="D156" s="88">
        <f t="shared" ref="D156" si="129">SUM(D157:D158)</f>
        <v>320768</v>
      </c>
      <c r="E156" s="88">
        <f t="shared" ref="E156" si="130">SUM(E157:E158)</f>
        <v>380786</v>
      </c>
      <c r="F156" s="88">
        <f t="shared" ref="F156" si="131">SUM(F157:F158)</f>
        <v>446068</v>
      </c>
      <c r="G156" s="88">
        <f t="shared" ref="G156" si="132">SUM(G157:G158)</f>
        <v>559566</v>
      </c>
      <c r="H156" s="88">
        <f t="shared" ref="H156" si="133">SUM(H157:H158)</f>
        <v>587006</v>
      </c>
      <c r="I156" s="88">
        <f t="shared" ref="I156" si="134">SUM(I157:I158)</f>
        <v>551404</v>
      </c>
      <c r="J156" s="88">
        <f t="shared" ref="J156" si="135">SUM(J157:J158)</f>
        <v>1478270</v>
      </c>
      <c r="K156" s="88">
        <f t="shared" ref="K156" si="136">SUM(K157:K158)</f>
        <v>520367</v>
      </c>
      <c r="L156" s="88">
        <f t="shared" ref="L156:M156" si="137">SUM(L157:L158)</f>
        <v>433661</v>
      </c>
      <c r="M156" s="88">
        <f t="shared" si="137"/>
        <v>360324</v>
      </c>
      <c r="N156" s="88">
        <f t="shared" ref="N156:O156" si="138">SUM(N157:N158)</f>
        <v>0</v>
      </c>
      <c r="O156" s="88">
        <f t="shared" si="138"/>
        <v>0</v>
      </c>
      <c r="P156" s="88">
        <f t="shared" ref="P156:S156" si="139">SUM(P157:P158)</f>
        <v>0</v>
      </c>
      <c r="Q156" s="88">
        <f t="shared" si="139"/>
        <v>0</v>
      </c>
      <c r="R156" s="88">
        <f t="shared" si="139"/>
        <v>0</v>
      </c>
      <c r="S156" s="88">
        <f t="shared" si="139"/>
        <v>0</v>
      </c>
      <c r="T156" s="88">
        <f t="shared" ref="T156:U156" si="140">SUM(T157:T158)</f>
        <v>0</v>
      </c>
      <c r="U156" s="88">
        <f t="shared" si="140"/>
        <v>0</v>
      </c>
    </row>
    <row r="157" spans="1:21">
      <c r="A157" s="146"/>
      <c r="B157" s="129" t="s">
        <v>56</v>
      </c>
      <c r="C157" s="130"/>
      <c r="D157" s="130"/>
      <c r="E157" s="130"/>
      <c r="F157" s="130"/>
      <c r="G157" s="130"/>
      <c r="H157" s="130"/>
      <c r="I157" s="130"/>
      <c r="J157" s="130">
        <v>929935</v>
      </c>
      <c r="K157" s="130"/>
      <c r="L157" s="130"/>
      <c r="M157" s="130"/>
      <c r="N157" s="130"/>
      <c r="O157" s="130"/>
      <c r="P157" s="130"/>
      <c r="Q157" s="130"/>
      <c r="R157" s="130"/>
      <c r="S157" s="130"/>
      <c r="T157" s="130"/>
      <c r="U157" s="130"/>
    </row>
    <row r="158" spans="1:21">
      <c r="A158" s="174"/>
      <c r="B158" s="91" t="s">
        <v>57</v>
      </c>
      <c r="C158" s="92">
        <v>471464</v>
      </c>
      <c r="D158" s="92">
        <v>320768</v>
      </c>
      <c r="E158" s="92">
        <v>380786</v>
      </c>
      <c r="F158" s="92">
        <v>446068</v>
      </c>
      <c r="G158" s="92">
        <v>559566</v>
      </c>
      <c r="H158" s="92">
        <v>587006</v>
      </c>
      <c r="I158" s="92">
        <v>551404</v>
      </c>
      <c r="J158" s="92">
        <v>548335</v>
      </c>
      <c r="K158" s="92">
        <v>520367</v>
      </c>
      <c r="L158" s="92">
        <v>433661</v>
      </c>
      <c r="M158" s="92">
        <v>360324</v>
      </c>
      <c r="N158" s="92"/>
      <c r="O158" s="92"/>
      <c r="P158" s="92"/>
      <c r="Q158" s="92"/>
      <c r="R158" s="92"/>
      <c r="S158" s="92"/>
      <c r="T158" s="92"/>
      <c r="U158" s="92"/>
    </row>
    <row r="159" spans="1:21">
      <c r="A159" s="166" t="s">
        <v>58</v>
      </c>
      <c r="B159" s="78"/>
      <c r="C159" s="93">
        <f t="shared" ref="C159:L159" si="141">C71</f>
        <v>3641550</v>
      </c>
      <c r="D159" s="93">
        <f t="shared" si="141"/>
        <v>4077616</v>
      </c>
      <c r="E159" s="93">
        <f t="shared" si="141"/>
        <v>3506460</v>
      </c>
      <c r="F159" s="93">
        <f t="shared" si="141"/>
        <v>3249947</v>
      </c>
      <c r="G159" s="93">
        <f t="shared" si="141"/>
        <v>3757337</v>
      </c>
      <c r="H159" s="93">
        <f t="shared" si="141"/>
        <v>4407938</v>
      </c>
      <c r="I159" s="93">
        <f t="shared" si="141"/>
        <v>4592678</v>
      </c>
      <c r="J159" s="93">
        <f t="shared" si="141"/>
        <v>1781341</v>
      </c>
      <c r="K159" s="93">
        <f t="shared" si="141"/>
        <v>2938892</v>
      </c>
      <c r="L159" s="93">
        <f t="shared" si="141"/>
        <v>3730078</v>
      </c>
      <c r="M159" s="93">
        <f t="shared" ref="M159:N159" si="142">M71</f>
        <v>3097431</v>
      </c>
      <c r="N159" s="93">
        <f t="shared" si="142"/>
        <v>4368767</v>
      </c>
      <c r="O159" s="93">
        <f t="shared" ref="O159:P159" si="143">O71</f>
        <v>0</v>
      </c>
      <c r="P159" s="93">
        <f t="shared" si="143"/>
        <v>0</v>
      </c>
      <c r="Q159" s="93">
        <f t="shared" ref="Q159:T159" si="144">Q71</f>
        <v>0</v>
      </c>
      <c r="R159" s="93">
        <f t="shared" si="144"/>
        <v>0</v>
      </c>
      <c r="S159" s="93">
        <f t="shared" si="144"/>
        <v>0</v>
      </c>
      <c r="T159" s="93">
        <f t="shared" si="144"/>
        <v>0</v>
      </c>
      <c r="U159" s="93">
        <f t="shared" ref="U159" si="145">U71</f>
        <v>0</v>
      </c>
    </row>
    <row r="160" spans="1:21">
      <c r="A160" s="153"/>
      <c r="B160" s="57" t="s">
        <v>41</v>
      </c>
      <c r="C160" s="94">
        <f>C155+C156+C159</f>
        <v>13328574</v>
      </c>
      <c r="D160" s="94">
        <f t="shared" ref="D160:L160" si="146">D155+D156+D159</f>
        <v>13962264</v>
      </c>
      <c r="E160" s="94">
        <f t="shared" si="146"/>
        <v>13451126</v>
      </c>
      <c r="F160" s="94">
        <f t="shared" si="146"/>
        <v>13259895</v>
      </c>
      <c r="G160" s="94">
        <f t="shared" si="146"/>
        <v>13880783</v>
      </c>
      <c r="H160" s="94">
        <f t="shared" si="146"/>
        <v>14558824</v>
      </c>
      <c r="I160" s="94">
        <f t="shared" si="146"/>
        <v>14707962</v>
      </c>
      <c r="J160" s="94">
        <f t="shared" si="146"/>
        <v>12823491</v>
      </c>
      <c r="K160" s="94">
        <f t="shared" si="146"/>
        <v>13023139</v>
      </c>
      <c r="L160" s="94">
        <f t="shared" si="146"/>
        <v>13727619</v>
      </c>
      <c r="M160" s="94">
        <f t="shared" ref="M160:N160" si="147">M155+M156+M159</f>
        <v>13021635</v>
      </c>
      <c r="N160" s="94">
        <f t="shared" si="147"/>
        <v>4368767</v>
      </c>
      <c r="O160" s="94">
        <f t="shared" ref="O160:P160" si="148">O155+O156+O159</f>
        <v>0</v>
      </c>
      <c r="P160" s="94">
        <f t="shared" si="148"/>
        <v>0</v>
      </c>
      <c r="Q160" s="94">
        <f t="shared" ref="Q160:T160" si="149">Q155+Q156+Q159</f>
        <v>0</v>
      </c>
      <c r="R160" s="94">
        <f t="shared" si="149"/>
        <v>0</v>
      </c>
      <c r="S160" s="94">
        <f t="shared" si="149"/>
        <v>0</v>
      </c>
      <c r="T160" s="94">
        <f t="shared" si="149"/>
        <v>0</v>
      </c>
      <c r="U160" s="94">
        <f t="shared" ref="U160" si="150">U155+U156+U159</f>
        <v>0</v>
      </c>
    </row>
    <row r="161" spans="1:21" ht="20.100000000000001" customHeight="1">
      <c r="A161" s="143" t="s">
        <v>72</v>
      </c>
      <c r="B161" s="33" t="s">
        <v>148</v>
      </c>
    </row>
    <row r="162" spans="1:21">
      <c r="A162" s="650"/>
      <c r="B162" s="651"/>
      <c r="C162" s="34" t="s">
        <v>143</v>
      </c>
      <c r="D162" s="34" t="s">
        <v>48</v>
      </c>
      <c r="E162" s="34" t="s">
        <v>49</v>
      </c>
      <c r="F162" s="34" t="s">
        <v>50</v>
      </c>
      <c r="G162" s="34" t="s">
        <v>42</v>
      </c>
      <c r="H162" s="34" t="s">
        <v>43</v>
      </c>
      <c r="I162" s="34" t="s">
        <v>44</v>
      </c>
      <c r="J162" s="34" t="s">
        <v>45</v>
      </c>
      <c r="K162" s="34" t="s">
        <v>46</v>
      </c>
      <c r="L162" s="34" t="s">
        <v>47</v>
      </c>
      <c r="M162" s="34" t="s">
        <v>226</v>
      </c>
      <c r="N162" s="34" t="s">
        <v>227</v>
      </c>
      <c r="O162" s="34" t="s">
        <v>228</v>
      </c>
      <c r="P162" s="34" t="s">
        <v>229</v>
      </c>
      <c r="Q162" s="34" t="s">
        <v>230</v>
      </c>
      <c r="R162" s="34" t="s">
        <v>231</v>
      </c>
      <c r="S162" s="34" t="s">
        <v>232</v>
      </c>
      <c r="T162" s="34" t="s">
        <v>233</v>
      </c>
      <c r="U162" s="34" t="s">
        <v>234</v>
      </c>
    </row>
    <row r="163" spans="1:21" ht="12" customHeight="1">
      <c r="A163" s="648" t="s">
        <v>158</v>
      </c>
      <c r="B163" s="649"/>
      <c r="C163" s="95">
        <f>SUM(C164:C165)</f>
        <v>0</v>
      </c>
      <c r="D163" s="95">
        <f t="shared" ref="D163:L163" si="151">SUM(D164:D165)</f>
        <v>0</v>
      </c>
      <c r="E163" s="95">
        <f t="shared" si="151"/>
        <v>0</v>
      </c>
      <c r="F163" s="95">
        <f t="shared" si="151"/>
        <v>0</v>
      </c>
      <c r="G163" s="95">
        <f t="shared" si="151"/>
        <v>0</v>
      </c>
      <c r="H163" s="95">
        <f t="shared" si="151"/>
        <v>195728</v>
      </c>
      <c r="I163" s="95">
        <f t="shared" si="151"/>
        <v>11370362</v>
      </c>
      <c r="J163" s="95">
        <f t="shared" si="151"/>
        <v>96802426</v>
      </c>
      <c r="K163" s="95">
        <f t="shared" si="151"/>
        <v>0</v>
      </c>
      <c r="L163" s="95">
        <f t="shared" si="151"/>
        <v>0</v>
      </c>
      <c r="M163" s="95">
        <f t="shared" ref="M163:N163" si="152">SUM(M164:M165)</f>
        <v>0</v>
      </c>
      <c r="N163" s="95">
        <f t="shared" si="152"/>
        <v>0</v>
      </c>
      <c r="O163" s="95">
        <f t="shared" ref="O163:P163" si="153">SUM(O164:O165)</f>
        <v>0</v>
      </c>
      <c r="P163" s="95">
        <f t="shared" si="153"/>
        <v>0</v>
      </c>
      <c r="Q163" s="95">
        <f t="shared" ref="Q163:T163" si="154">SUM(Q164:Q165)</f>
        <v>0</v>
      </c>
      <c r="R163" s="95">
        <f t="shared" si="154"/>
        <v>0</v>
      </c>
      <c r="S163" s="95">
        <f t="shared" si="154"/>
        <v>0</v>
      </c>
      <c r="T163" s="95">
        <f t="shared" si="154"/>
        <v>0</v>
      </c>
      <c r="U163" s="95">
        <f t="shared" ref="U163" si="155">SUM(U164:U165)</f>
        <v>0</v>
      </c>
    </row>
    <row r="164" spans="1:21">
      <c r="A164" s="149"/>
      <c r="B164" s="131" t="s">
        <v>131</v>
      </c>
      <c r="C164" s="132"/>
      <c r="D164" s="132"/>
      <c r="E164" s="132"/>
      <c r="F164" s="132"/>
      <c r="G164" s="132"/>
      <c r="H164" s="132"/>
      <c r="I164" s="132">
        <v>10936964</v>
      </c>
      <c r="J164" s="132">
        <v>96452797</v>
      </c>
      <c r="K164" s="132"/>
      <c r="L164" s="132"/>
      <c r="M164" s="132"/>
      <c r="N164" s="132"/>
      <c r="O164" s="132"/>
      <c r="P164" s="132"/>
      <c r="Q164" s="132"/>
      <c r="R164" s="132"/>
      <c r="S164" s="132"/>
      <c r="T164" s="132"/>
      <c r="U164" s="132"/>
    </row>
    <row r="165" spans="1:21">
      <c r="A165" s="167"/>
      <c r="B165" s="98" t="s">
        <v>130</v>
      </c>
      <c r="C165" s="99"/>
      <c r="D165" s="99"/>
      <c r="E165" s="99"/>
      <c r="F165" s="99"/>
      <c r="G165" s="99"/>
      <c r="H165" s="99">
        <v>195728</v>
      </c>
      <c r="I165" s="99">
        <v>433398</v>
      </c>
      <c r="J165" s="99">
        <v>349629</v>
      </c>
      <c r="K165" s="99"/>
      <c r="L165" s="99"/>
      <c r="M165" s="99"/>
      <c r="N165" s="99"/>
      <c r="O165" s="99"/>
      <c r="P165" s="99"/>
      <c r="Q165" s="99"/>
      <c r="R165" s="99"/>
      <c r="S165" s="99"/>
      <c r="T165" s="99"/>
      <c r="U165" s="99"/>
    </row>
    <row r="166" spans="1:21">
      <c r="A166" s="30" t="s">
        <v>159</v>
      </c>
      <c r="B166" s="100"/>
      <c r="C166" s="101">
        <f>SUM(C167:C171)</f>
        <v>0</v>
      </c>
      <c r="D166" s="101">
        <f t="shared" ref="D166:L166" si="156">SUM(D167:D171)</f>
        <v>5949197</v>
      </c>
      <c r="E166" s="101">
        <f t="shared" si="156"/>
        <v>1281840</v>
      </c>
      <c r="F166" s="101">
        <f t="shared" si="156"/>
        <v>2700000</v>
      </c>
      <c r="G166" s="101">
        <f t="shared" si="156"/>
        <v>0</v>
      </c>
      <c r="H166" s="101">
        <f t="shared" si="156"/>
        <v>0</v>
      </c>
      <c r="I166" s="101">
        <f t="shared" si="156"/>
        <v>0</v>
      </c>
      <c r="J166" s="101">
        <f t="shared" si="156"/>
        <v>1933348</v>
      </c>
      <c r="K166" s="101">
        <f t="shared" si="156"/>
        <v>4259139</v>
      </c>
      <c r="L166" s="101">
        <f t="shared" si="156"/>
        <v>0</v>
      </c>
      <c r="M166" s="101">
        <f t="shared" ref="M166:N166" si="157">SUM(M167:M171)</f>
        <v>0</v>
      </c>
      <c r="N166" s="101">
        <f t="shared" si="157"/>
        <v>0</v>
      </c>
      <c r="O166" s="101">
        <f t="shared" ref="O166:P166" si="158">SUM(O167:O171)</f>
        <v>0</v>
      </c>
      <c r="P166" s="101">
        <f t="shared" si="158"/>
        <v>0</v>
      </c>
      <c r="Q166" s="101">
        <f t="shared" ref="Q166:T166" si="159">SUM(Q167:Q171)</f>
        <v>0</v>
      </c>
      <c r="R166" s="101">
        <f t="shared" si="159"/>
        <v>0</v>
      </c>
      <c r="S166" s="101">
        <f t="shared" si="159"/>
        <v>0</v>
      </c>
      <c r="T166" s="101">
        <f t="shared" si="159"/>
        <v>0</v>
      </c>
      <c r="U166" s="101">
        <f t="shared" ref="U166" si="160">SUM(U167:U171)</f>
        <v>0</v>
      </c>
    </row>
    <row r="167" spans="1:21">
      <c r="A167" s="160"/>
      <c r="B167" s="122" t="s">
        <v>122</v>
      </c>
      <c r="C167" s="123"/>
      <c r="D167" s="123">
        <v>5949197</v>
      </c>
      <c r="E167" s="123"/>
      <c r="F167" s="123"/>
      <c r="G167" s="123"/>
      <c r="H167" s="123"/>
      <c r="I167" s="123"/>
      <c r="J167" s="123"/>
      <c r="K167" s="123">
        <v>66579</v>
      </c>
      <c r="L167" s="123"/>
      <c r="M167" s="123"/>
      <c r="N167" s="123"/>
      <c r="O167" s="123"/>
      <c r="P167" s="123"/>
      <c r="Q167" s="123"/>
      <c r="R167" s="123"/>
      <c r="S167" s="123"/>
      <c r="T167" s="123"/>
      <c r="U167" s="123"/>
    </row>
    <row r="168" spans="1:21">
      <c r="A168" s="160"/>
      <c r="B168" s="55" t="s">
        <v>124</v>
      </c>
      <c r="C168" s="103"/>
      <c r="D168" s="103"/>
      <c r="E168" s="103">
        <v>1281840</v>
      </c>
      <c r="F168" s="103"/>
      <c r="G168" s="103"/>
      <c r="H168" s="103"/>
      <c r="I168" s="103"/>
      <c r="J168" s="103">
        <v>1016064</v>
      </c>
      <c r="K168" s="103"/>
      <c r="L168" s="103"/>
      <c r="M168" s="103"/>
      <c r="N168" s="103"/>
      <c r="O168" s="103"/>
      <c r="P168" s="103"/>
      <c r="Q168" s="103"/>
      <c r="R168" s="103"/>
      <c r="S168" s="103"/>
      <c r="T168" s="103"/>
      <c r="U168" s="103"/>
    </row>
    <row r="169" spans="1:21">
      <c r="A169" s="160"/>
      <c r="B169" s="55" t="s">
        <v>125</v>
      </c>
      <c r="C169" s="103"/>
      <c r="D169" s="103"/>
      <c r="E169" s="103"/>
      <c r="F169" s="103">
        <v>2700000</v>
      </c>
      <c r="G169" s="103"/>
      <c r="H169" s="103"/>
      <c r="I169" s="103"/>
      <c r="J169" s="103"/>
      <c r="K169" s="103"/>
      <c r="L169" s="103"/>
      <c r="M169" s="103"/>
      <c r="N169" s="103"/>
      <c r="O169" s="103"/>
      <c r="P169" s="103"/>
      <c r="Q169" s="103"/>
      <c r="R169" s="103"/>
      <c r="S169" s="103"/>
      <c r="T169" s="103"/>
      <c r="U169" s="103"/>
    </row>
    <row r="170" spans="1:21">
      <c r="A170" s="160"/>
      <c r="B170" s="55" t="s">
        <v>151</v>
      </c>
      <c r="C170" s="103"/>
      <c r="D170" s="103"/>
      <c r="E170" s="103"/>
      <c r="F170" s="103"/>
      <c r="G170" s="103"/>
      <c r="H170" s="103"/>
      <c r="I170" s="103"/>
      <c r="J170" s="103"/>
      <c r="K170" s="103">
        <v>4192560</v>
      </c>
      <c r="L170" s="103"/>
      <c r="M170" s="103"/>
      <c r="N170" s="103"/>
      <c r="O170" s="103"/>
      <c r="P170" s="103"/>
      <c r="Q170" s="103"/>
      <c r="R170" s="103"/>
      <c r="S170" s="103"/>
      <c r="T170" s="103"/>
      <c r="U170" s="103"/>
    </row>
    <row r="171" spans="1:21">
      <c r="A171" s="175"/>
      <c r="B171" s="124" t="s">
        <v>135</v>
      </c>
      <c r="C171" s="125"/>
      <c r="D171" s="125"/>
      <c r="E171" s="125"/>
      <c r="F171" s="125"/>
      <c r="G171" s="125"/>
      <c r="H171" s="125"/>
      <c r="I171" s="125"/>
      <c r="J171" s="125">
        <v>917284</v>
      </c>
      <c r="K171" s="125"/>
      <c r="L171" s="125"/>
      <c r="M171" s="125"/>
      <c r="N171" s="125"/>
      <c r="O171" s="125"/>
      <c r="P171" s="125"/>
      <c r="Q171" s="125"/>
      <c r="R171" s="125"/>
      <c r="S171" s="125"/>
      <c r="T171" s="125"/>
      <c r="U171" s="125"/>
    </row>
    <row r="172" spans="1:21">
      <c r="A172" s="168" t="s">
        <v>160</v>
      </c>
      <c r="B172" s="106"/>
      <c r="C172" s="107">
        <f t="shared" ref="C172:L172" si="161">SUM(C173:C181)</f>
        <v>0</v>
      </c>
      <c r="D172" s="107">
        <f t="shared" si="161"/>
        <v>34125</v>
      </c>
      <c r="E172" s="107">
        <f t="shared" si="161"/>
        <v>212100</v>
      </c>
      <c r="F172" s="107">
        <f t="shared" si="161"/>
        <v>1996128</v>
      </c>
      <c r="G172" s="107">
        <f t="shared" si="161"/>
        <v>1110099</v>
      </c>
      <c r="H172" s="107">
        <f t="shared" si="161"/>
        <v>444679</v>
      </c>
      <c r="I172" s="107">
        <f t="shared" si="161"/>
        <v>223992</v>
      </c>
      <c r="J172" s="107">
        <f t="shared" si="161"/>
        <v>1037880</v>
      </c>
      <c r="K172" s="107">
        <f t="shared" si="161"/>
        <v>236479</v>
      </c>
      <c r="L172" s="107">
        <f t="shared" si="161"/>
        <v>273230</v>
      </c>
      <c r="M172" s="107">
        <f t="shared" ref="M172:N172" si="162">SUM(M173:M181)</f>
        <v>306680</v>
      </c>
      <c r="N172" s="107">
        <f t="shared" si="162"/>
        <v>0</v>
      </c>
      <c r="O172" s="107">
        <f t="shared" ref="O172:P172" si="163">SUM(O173:O181)</f>
        <v>0</v>
      </c>
      <c r="P172" s="107">
        <f t="shared" si="163"/>
        <v>0</v>
      </c>
      <c r="Q172" s="107">
        <f t="shared" ref="Q172:T172" si="164">SUM(Q173:Q181)</f>
        <v>0</v>
      </c>
      <c r="R172" s="107">
        <f t="shared" si="164"/>
        <v>0</v>
      </c>
      <c r="S172" s="107">
        <f t="shared" si="164"/>
        <v>0</v>
      </c>
      <c r="T172" s="107">
        <f t="shared" si="164"/>
        <v>0</v>
      </c>
      <c r="U172" s="107">
        <f t="shared" ref="U172" si="165">SUM(U173:U181)</f>
        <v>0</v>
      </c>
    </row>
    <row r="173" spans="1:21">
      <c r="A173" s="170"/>
      <c r="B173" s="126" t="s">
        <v>115</v>
      </c>
      <c r="C173" s="127"/>
      <c r="D173" s="127">
        <v>34125</v>
      </c>
      <c r="E173" s="127">
        <v>212100</v>
      </c>
      <c r="F173" s="127">
        <v>1456128</v>
      </c>
      <c r="G173" s="127">
        <v>969415</v>
      </c>
      <c r="H173" s="127">
        <v>444679</v>
      </c>
      <c r="I173" s="127">
        <v>223992</v>
      </c>
      <c r="J173" s="127"/>
      <c r="K173" s="127"/>
      <c r="L173" s="127"/>
      <c r="M173" s="127"/>
      <c r="N173" s="127"/>
      <c r="O173" s="127"/>
      <c r="P173" s="127"/>
      <c r="Q173" s="127"/>
      <c r="R173" s="127"/>
      <c r="S173" s="127"/>
      <c r="T173" s="127"/>
      <c r="U173" s="127"/>
    </row>
    <row r="174" spans="1:21">
      <c r="A174" s="170"/>
      <c r="B174" s="128" t="s">
        <v>126</v>
      </c>
      <c r="C174" s="111"/>
      <c r="D174" s="111"/>
      <c r="E174" s="111"/>
      <c r="F174" s="111">
        <v>540000</v>
      </c>
      <c r="G174" s="111"/>
      <c r="H174" s="111"/>
      <c r="I174" s="111"/>
      <c r="J174" s="111"/>
      <c r="K174" s="111"/>
      <c r="L174" s="111"/>
      <c r="M174" s="111"/>
      <c r="N174" s="111"/>
      <c r="O174" s="111"/>
      <c r="P174" s="111"/>
      <c r="Q174" s="111"/>
      <c r="R174" s="111"/>
      <c r="S174" s="111"/>
      <c r="T174" s="111"/>
      <c r="U174" s="111"/>
    </row>
    <row r="175" spans="1:21">
      <c r="A175" s="170"/>
      <c r="B175" s="128" t="s">
        <v>132</v>
      </c>
      <c r="C175" s="111"/>
      <c r="D175" s="111"/>
      <c r="E175" s="111"/>
      <c r="F175" s="111"/>
      <c r="G175" s="111"/>
      <c r="H175" s="111"/>
      <c r="I175" s="111"/>
      <c r="J175" s="111">
        <v>412560</v>
      </c>
      <c r="K175" s="111"/>
      <c r="L175" s="111"/>
      <c r="M175" s="111"/>
      <c r="N175" s="111"/>
      <c r="O175" s="111"/>
      <c r="P175" s="111"/>
      <c r="Q175" s="111"/>
      <c r="R175" s="111"/>
      <c r="S175" s="111"/>
      <c r="T175" s="111"/>
      <c r="U175" s="111"/>
    </row>
    <row r="176" spans="1:21">
      <c r="A176" s="170"/>
      <c r="B176" s="128" t="s">
        <v>137</v>
      </c>
      <c r="C176" s="111"/>
      <c r="D176" s="111"/>
      <c r="E176" s="111"/>
      <c r="F176" s="111"/>
      <c r="G176" s="111"/>
      <c r="H176" s="111"/>
      <c r="I176" s="111"/>
      <c r="J176" s="111">
        <v>486000</v>
      </c>
      <c r="K176" s="111"/>
      <c r="L176" s="111"/>
      <c r="M176" s="111"/>
      <c r="N176" s="111"/>
      <c r="O176" s="111"/>
      <c r="P176" s="111"/>
      <c r="Q176" s="111"/>
      <c r="R176" s="111"/>
      <c r="S176" s="111"/>
      <c r="T176" s="111"/>
      <c r="U176" s="111"/>
    </row>
    <row r="177" spans="1:21">
      <c r="A177" s="170"/>
      <c r="B177" s="128" t="s">
        <v>150</v>
      </c>
      <c r="C177" s="111"/>
      <c r="D177" s="111"/>
      <c r="E177" s="111"/>
      <c r="F177" s="111"/>
      <c r="G177" s="111"/>
      <c r="H177" s="111"/>
      <c r="I177" s="111"/>
      <c r="J177" s="111"/>
      <c r="K177" s="111">
        <v>236479</v>
      </c>
      <c r="L177" s="111"/>
      <c r="M177" s="111"/>
      <c r="N177" s="111"/>
      <c r="O177" s="111"/>
      <c r="P177" s="111"/>
      <c r="Q177" s="111"/>
      <c r="R177" s="111"/>
      <c r="S177" s="111"/>
      <c r="T177" s="111"/>
      <c r="U177" s="111"/>
    </row>
    <row r="178" spans="1:21">
      <c r="A178" s="170"/>
      <c r="B178" s="128" t="s">
        <v>125</v>
      </c>
      <c r="C178" s="111"/>
      <c r="D178" s="111"/>
      <c r="E178" s="111"/>
      <c r="F178" s="111"/>
      <c r="G178" s="111"/>
      <c r="H178" s="111"/>
      <c r="I178" s="111"/>
      <c r="J178" s="111"/>
      <c r="K178" s="111"/>
      <c r="L178" s="111">
        <v>273230</v>
      </c>
      <c r="M178" s="111"/>
      <c r="N178" s="111"/>
      <c r="O178" s="111"/>
      <c r="P178" s="111"/>
      <c r="Q178" s="111"/>
      <c r="R178" s="111"/>
      <c r="S178" s="111"/>
      <c r="T178" s="111"/>
      <c r="U178" s="111"/>
    </row>
    <row r="179" spans="1:21">
      <c r="A179" s="169"/>
      <c r="B179" s="529" t="s">
        <v>129</v>
      </c>
      <c r="C179" s="530"/>
      <c r="D179" s="530"/>
      <c r="E179" s="530"/>
      <c r="F179" s="530"/>
      <c r="G179" s="530">
        <v>140684</v>
      </c>
      <c r="H179" s="530"/>
      <c r="I179" s="530"/>
      <c r="J179" s="530">
        <v>139320</v>
      </c>
      <c r="K179" s="530"/>
      <c r="L179" s="530"/>
      <c r="M179" s="530"/>
      <c r="N179" s="530"/>
      <c r="O179" s="530"/>
      <c r="P179" s="530"/>
      <c r="Q179" s="530"/>
      <c r="R179" s="530"/>
      <c r="S179" s="530"/>
      <c r="T179" s="530"/>
      <c r="U179" s="530"/>
    </row>
    <row r="180" spans="1:21">
      <c r="A180" s="170"/>
      <c r="B180" s="110" t="s">
        <v>499</v>
      </c>
      <c r="C180" s="111"/>
      <c r="D180" s="111"/>
      <c r="E180" s="111"/>
      <c r="F180" s="111"/>
      <c r="G180" s="111"/>
      <c r="H180" s="111"/>
      <c r="I180" s="111"/>
      <c r="J180" s="111"/>
      <c r="K180" s="111"/>
      <c r="L180" s="111"/>
      <c r="M180" s="111">
        <v>306680</v>
      </c>
      <c r="N180" s="111"/>
      <c r="O180" s="111"/>
      <c r="P180" s="111"/>
      <c r="Q180" s="111"/>
      <c r="R180" s="111"/>
      <c r="S180" s="111"/>
      <c r="T180" s="111"/>
      <c r="U180" s="111"/>
    </row>
    <row r="181" spans="1:21">
      <c r="A181" s="171"/>
      <c r="B181" s="533"/>
      <c r="C181" s="534"/>
      <c r="D181" s="534"/>
      <c r="E181" s="534"/>
      <c r="F181" s="534"/>
      <c r="G181" s="534"/>
      <c r="H181" s="534"/>
      <c r="I181" s="534"/>
      <c r="J181" s="534"/>
      <c r="K181" s="534"/>
      <c r="L181" s="534"/>
      <c r="M181" s="534"/>
      <c r="N181" s="534"/>
      <c r="O181" s="534"/>
      <c r="P181" s="534"/>
      <c r="Q181" s="534"/>
      <c r="R181" s="534"/>
      <c r="S181" s="534"/>
      <c r="T181" s="534"/>
      <c r="U181" s="534"/>
    </row>
    <row r="182" spans="1:21">
      <c r="A182" s="172"/>
      <c r="B182" s="115" t="s">
        <v>41</v>
      </c>
      <c r="C182" s="116">
        <f>C163+C166+C172</f>
        <v>0</v>
      </c>
      <c r="D182" s="116">
        <f t="shared" ref="D182:L182" si="166">D163+D166+D172</f>
        <v>5983322</v>
      </c>
      <c r="E182" s="116">
        <f t="shared" si="166"/>
        <v>1493940</v>
      </c>
      <c r="F182" s="116">
        <f t="shared" si="166"/>
        <v>4696128</v>
      </c>
      <c r="G182" s="116">
        <f t="shared" si="166"/>
        <v>1110099</v>
      </c>
      <c r="H182" s="116">
        <f t="shared" si="166"/>
        <v>640407</v>
      </c>
      <c r="I182" s="116">
        <f t="shared" si="166"/>
        <v>11594354</v>
      </c>
      <c r="J182" s="116">
        <f t="shared" si="166"/>
        <v>99773654</v>
      </c>
      <c r="K182" s="116">
        <f t="shared" si="166"/>
        <v>4495618</v>
      </c>
      <c r="L182" s="116">
        <f t="shared" si="166"/>
        <v>273230</v>
      </c>
      <c r="M182" s="116">
        <f t="shared" ref="M182:N182" si="167">M163+M166+M172</f>
        <v>306680</v>
      </c>
      <c r="N182" s="116">
        <f t="shared" si="167"/>
        <v>0</v>
      </c>
      <c r="O182" s="116">
        <f t="shared" ref="O182:P182" si="168">O163+O166+O172</f>
        <v>0</v>
      </c>
      <c r="P182" s="116">
        <f t="shared" si="168"/>
        <v>0</v>
      </c>
      <c r="Q182" s="116">
        <f t="shared" ref="Q182:T182" si="169">Q163+Q166+Q172</f>
        <v>0</v>
      </c>
      <c r="R182" s="116">
        <f t="shared" si="169"/>
        <v>0</v>
      </c>
      <c r="S182" s="116">
        <f t="shared" si="169"/>
        <v>0</v>
      </c>
      <c r="T182" s="116">
        <f t="shared" si="169"/>
        <v>0</v>
      </c>
      <c r="U182" s="116">
        <f t="shared" ref="U182" si="170">U163+U166+U172</f>
        <v>0</v>
      </c>
    </row>
    <row r="183" spans="1:21" ht="12.75" thickBot="1"/>
    <row r="184" spans="1:21" ht="12.75" thickBot="1">
      <c r="A184" s="173"/>
      <c r="B184" s="117" t="s">
        <v>60</v>
      </c>
      <c r="C184" s="118">
        <v>149297985</v>
      </c>
      <c r="D184" s="118">
        <f>C184+D160-D182</f>
        <v>157276927</v>
      </c>
      <c r="E184" s="118">
        <f t="shared" ref="E184:O184" si="171">D184+E160-E182</f>
        <v>169234113</v>
      </c>
      <c r="F184" s="118">
        <f t="shared" si="171"/>
        <v>177797880</v>
      </c>
      <c r="G184" s="118">
        <f t="shared" si="171"/>
        <v>190568564</v>
      </c>
      <c r="H184" s="118">
        <f t="shared" si="171"/>
        <v>204486981</v>
      </c>
      <c r="I184" s="118">
        <f t="shared" si="171"/>
        <v>207600589</v>
      </c>
      <c r="J184" s="118">
        <f t="shared" si="171"/>
        <v>120650426</v>
      </c>
      <c r="K184" s="118">
        <f t="shared" si="171"/>
        <v>129177947</v>
      </c>
      <c r="L184" s="118">
        <f t="shared" si="171"/>
        <v>142632336</v>
      </c>
      <c r="M184" s="118">
        <f t="shared" si="171"/>
        <v>155347291</v>
      </c>
      <c r="N184" s="118">
        <f t="shared" si="171"/>
        <v>159716058</v>
      </c>
      <c r="O184" s="118">
        <f t="shared" si="171"/>
        <v>159716058</v>
      </c>
      <c r="P184" s="118">
        <f t="shared" ref="P184" si="172">O184+P160-P182</f>
        <v>159716058</v>
      </c>
      <c r="Q184" s="118">
        <f t="shared" ref="Q184" si="173">P184+Q160-Q182</f>
        <v>159716058</v>
      </c>
      <c r="R184" s="118">
        <f t="shared" ref="R184" si="174">Q184+R160-R182</f>
        <v>159716058</v>
      </c>
      <c r="S184" s="118">
        <f t="shared" ref="S184" si="175">R184+S160-S182</f>
        <v>159716058</v>
      </c>
      <c r="T184" s="118">
        <f t="shared" ref="T184" si="176">S184+T160-T182</f>
        <v>159716058</v>
      </c>
      <c r="U184" s="118">
        <f t="shared" ref="U184" si="177">T184+U160-U182</f>
        <v>159716058</v>
      </c>
    </row>
    <row r="186" spans="1:21">
      <c r="A186" s="143" t="s">
        <v>119</v>
      </c>
    </row>
    <row r="187" spans="1:21">
      <c r="A187" s="143" t="s">
        <v>33</v>
      </c>
      <c r="B187" s="33" t="s">
        <v>148</v>
      </c>
    </row>
    <row r="188" spans="1:21">
      <c r="A188" s="650"/>
      <c r="B188" s="651"/>
      <c r="C188" s="34" t="s">
        <v>143</v>
      </c>
      <c r="D188" s="34" t="s">
        <v>48</v>
      </c>
      <c r="E188" s="34" t="s">
        <v>49</v>
      </c>
      <c r="F188" s="34" t="s">
        <v>50</v>
      </c>
      <c r="G188" s="34" t="s">
        <v>42</v>
      </c>
      <c r="H188" s="34" t="s">
        <v>43</v>
      </c>
      <c r="I188" s="34" t="s">
        <v>44</v>
      </c>
      <c r="J188" s="34" t="s">
        <v>45</v>
      </c>
      <c r="K188" s="34" t="s">
        <v>46</v>
      </c>
      <c r="L188" s="34" t="s">
        <v>47</v>
      </c>
      <c r="M188" s="34" t="s">
        <v>226</v>
      </c>
      <c r="N188" s="34" t="s">
        <v>227</v>
      </c>
      <c r="O188" s="34" t="s">
        <v>228</v>
      </c>
      <c r="P188" s="34" t="s">
        <v>229</v>
      </c>
      <c r="Q188" s="34" t="s">
        <v>230</v>
      </c>
      <c r="R188" s="34" t="s">
        <v>231</v>
      </c>
      <c r="S188" s="34" t="s">
        <v>232</v>
      </c>
      <c r="T188" s="34" t="s">
        <v>233</v>
      </c>
      <c r="U188" s="34" t="s">
        <v>234</v>
      </c>
    </row>
    <row r="189" spans="1:21">
      <c r="A189" s="144" t="s">
        <v>117</v>
      </c>
      <c r="B189" s="35"/>
      <c r="C189" s="87">
        <v>15253660</v>
      </c>
      <c r="D189" s="87">
        <v>15830520</v>
      </c>
      <c r="E189" s="87">
        <v>15830520</v>
      </c>
      <c r="F189" s="87">
        <v>15830520</v>
      </c>
      <c r="G189" s="87">
        <v>15830520</v>
      </c>
      <c r="H189" s="87">
        <v>15830520</v>
      </c>
      <c r="I189" s="87">
        <v>15830520</v>
      </c>
      <c r="J189" s="87">
        <v>15830520</v>
      </c>
      <c r="K189" s="87">
        <v>15830520</v>
      </c>
      <c r="L189" s="87">
        <v>15830520</v>
      </c>
      <c r="M189" s="87">
        <v>15830520</v>
      </c>
      <c r="N189" s="87"/>
      <c r="O189" s="87"/>
      <c r="P189" s="87"/>
      <c r="Q189" s="87"/>
      <c r="R189" s="87"/>
      <c r="S189" s="87"/>
      <c r="T189" s="87"/>
      <c r="U189" s="87"/>
    </row>
    <row r="190" spans="1:21">
      <c r="A190" s="157" t="s">
        <v>162</v>
      </c>
      <c r="B190" s="66"/>
      <c r="C190" s="88">
        <f>SUM(C191:C192)</f>
        <v>808224</v>
      </c>
      <c r="D190" s="88">
        <f t="shared" ref="D190" si="178">SUM(D191:D192)</f>
        <v>549888</v>
      </c>
      <c r="E190" s="88">
        <f t="shared" ref="E190" si="179">SUM(E191:E192)</f>
        <v>652776</v>
      </c>
      <c r="F190" s="88">
        <f t="shared" ref="F190" si="180">SUM(F191:F192)</f>
        <v>764688</v>
      </c>
      <c r="G190" s="88">
        <f t="shared" ref="G190" si="181">SUM(G191:G192)</f>
        <v>959256</v>
      </c>
      <c r="H190" s="88">
        <f t="shared" ref="H190" si="182">SUM(H191:H192)</f>
        <v>1006296</v>
      </c>
      <c r="I190" s="88">
        <f t="shared" ref="I190" si="183">SUM(I191:I192)</f>
        <v>945264</v>
      </c>
      <c r="J190" s="88">
        <f t="shared" ref="J190" si="184">SUM(J191:J192)</f>
        <v>3365291</v>
      </c>
      <c r="K190" s="88">
        <f t="shared" ref="K190" si="185">SUM(K191:K192)</f>
        <v>892058</v>
      </c>
      <c r="L190" s="88">
        <f t="shared" ref="L190:M190" si="186">SUM(L191:L192)</f>
        <v>743418</v>
      </c>
      <c r="M190" s="88">
        <f t="shared" si="186"/>
        <v>574731</v>
      </c>
      <c r="N190" s="88">
        <f t="shared" ref="N190:O190" si="187">SUM(N191:N192)</f>
        <v>0</v>
      </c>
      <c r="O190" s="88">
        <f t="shared" si="187"/>
        <v>0</v>
      </c>
      <c r="P190" s="88">
        <f t="shared" ref="P190:S190" si="188">SUM(P191:P192)</f>
        <v>0</v>
      </c>
      <c r="Q190" s="88">
        <f t="shared" si="188"/>
        <v>0</v>
      </c>
      <c r="R190" s="88">
        <f t="shared" si="188"/>
        <v>0</v>
      </c>
      <c r="S190" s="88">
        <f t="shared" si="188"/>
        <v>0</v>
      </c>
      <c r="T190" s="88">
        <f t="shared" ref="T190:U190" si="189">SUM(T191:T192)</f>
        <v>0</v>
      </c>
      <c r="U190" s="88">
        <f t="shared" si="189"/>
        <v>0</v>
      </c>
    </row>
    <row r="191" spans="1:21">
      <c r="A191" s="146"/>
      <c r="B191" s="133" t="s">
        <v>56</v>
      </c>
      <c r="C191" s="134"/>
      <c r="D191" s="134"/>
      <c r="E191" s="134"/>
      <c r="F191" s="134"/>
      <c r="G191" s="134"/>
      <c r="H191" s="134"/>
      <c r="I191" s="134"/>
      <c r="J191" s="134">
        <v>2410428</v>
      </c>
      <c r="K191" s="134"/>
      <c r="L191" s="134"/>
      <c r="M191" s="134"/>
      <c r="N191" s="134"/>
      <c r="O191" s="134"/>
      <c r="P191" s="134"/>
      <c r="Q191" s="134"/>
      <c r="R191" s="134"/>
      <c r="S191" s="134"/>
      <c r="T191" s="134"/>
      <c r="U191" s="134"/>
    </row>
    <row r="192" spans="1:21">
      <c r="A192" s="174"/>
      <c r="B192" s="133" t="s">
        <v>57</v>
      </c>
      <c r="C192" s="134">
        <v>808224</v>
      </c>
      <c r="D192" s="134">
        <v>549888</v>
      </c>
      <c r="E192" s="134">
        <v>652776</v>
      </c>
      <c r="F192" s="134">
        <v>764688</v>
      </c>
      <c r="G192" s="134">
        <v>959256</v>
      </c>
      <c r="H192" s="134">
        <v>1006296</v>
      </c>
      <c r="I192" s="134">
        <v>945264</v>
      </c>
      <c r="J192" s="134">
        <v>954863</v>
      </c>
      <c r="K192" s="134">
        <v>892058</v>
      </c>
      <c r="L192" s="134">
        <v>743418</v>
      </c>
      <c r="M192" s="134">
        <v>574731</v>
      </c>
      <c r="N192" s="134"/>
      <c r="O192" s="134"/>
      <c r="P192" s="134"/>
      <c r="Q192" s="134"/>
      <c r="R192" s="134"/>
      <c r="S192" s="134"/>
      <c r="T192" s="134"/>
      <c r="U192" s="134"/>
    </row>
    <row r="193" spans="1:21">
      <c r="A193" s="166" t="s">
        <v>58</v>
      </c>
      <c r="B193" s="78"/>
      <c r="C193" s="93">
        <f t="shared" ref="C193:L193" si="190">C72</f>
        <v>6289531</v>
      </c>
      <c r="D193" s="93">
        <f t="shared" si="190"/>
        <v>7067004</v>
      </c>
      <c r="E193" s="93">
        <f t="shared" si="190"/>
        <v>6000106</v>
      </c>
      <c r="F193" s="93">
        <f t="shared" si="190"/>
        <v>5561173</v>
      </c>
      <c r="G193" s="93">
        <f t="shared" si="190"/>
        <v>6424233</v>
      </c>
      <c r="H193" s="93">
        <f t="shared" si="190"/>
        <v>7536618</v>
      </c>
      <c r="I193" s="93">
        <f t="shared" si="190"/>
        <v>7936322</v>
      </c>
      <c r="J193" s="93">
        <f t="shared" si="190"/>
        <v>3043638</v>
      </c>
      <c r="K193" s="93">
        <f t="shared" si="190"/>
        <v>4943668</v>
      </c>
      <c r="L193" s="93">
        <f t="shared" si="190"/>
        <v>6535114</v>
      </c>
      <c r="M193" s="93">
        <f t="shared" ref="M193:N193" si="191">M72</f>
        <v>4792689</v>
      </c>
      <c r="N193" s="93">
        <f t="shared" si="191"/>
        <v>6961816</v>
      </c>
      <c r="O193" s="93">
        <f t="shared" ref="O193:P193" si="192">O72</f>
        <v>0</v>
      </c>
      <c r="P193" s="93">
        <f t="shared" si="192"/>
        <v>0</v>
      </c>
      <c r="Q193" s="93">
        <f t="shared" ref="Q193:T193" si="193">Q72</f>
        <v>0</v>
      </c>
      <c r="R193" s="93">
        <f t="shared" si="193"/>
        <v>0</v>
      </c>
      <c r="S193" s="93">
        <f t="shared" si="193"/>
        <v>0</v>
      </c>
      <c r="T193" s="93">
        <f t="shared" si="193"/>
        <v>0</v>
      </c>
      <c r="U193" s="93">
        <f t="shared" ref="U193" si="194">U72</f>
        <v>0</v>
      </c>
    </row>
    <row r="194" spans="1:21">
      <c r="A194" s="153"/>
      <c r="B194" s="57" t="s">
        <v>41</v>
      </c>
      <c r="C194" s="94">
        <f>C189+C190+C193</f>
        <v>22351415</v>
      </c>
      <c r="D194" s="94">
        <f t="shared" ref="D194:L194" si="195">D189+D190+D193</f>
        <v>23447412</v>
      </c>
      <c r="E194" s="94">
        <f t="shared" si="195"/>
        <v>22483402</v>
      </c>
      <c r="F194" s="94">
        <f t="shared" si="195"/>
        <v>22156381</v>
      </c>
      <c r="G194" s="94">
        <f t="shared" si="195"/>
        <v>23214009</v>
      </c>
      <c r="H194" s="94">
        <f t="shared" si="195"/>
        <v>24373434</v>
      </c>
      <c r="I194" s="94">
        <f t="shared" si="195"/>
        <v>24712106</v>
      </c>
      <c r="J194" s="94">
        <f t="shared" si="195"/>
        <v>22239449</v>
      </c>
      <c r="K194" s="94">
        <f t="shared" si="195"/>
        <v>21666246</v>
      </c>
      <c r="L194" s="94">
        <f t="shared" si="195"/>
        <v>23109052</v>
      </c>
      <c r="M194" s="94">
        <f t="shared" ref="M194:N194" si="196">M189+M190+M193</f>
        <v>21197940</v>
      </c>
      <c r="N194" s="94">
        <f t="shared" si="196"/>
        <v>6961816</v>
      </c>
      <c r="O194" s="94">
        <f t="shared" ref="O194:P194" si="197">O189+O190+O193</f>
        <v>0</v>
      </c>
      <c r="P194" s="94">
        <f t="shared" si="197"/>
        <v>0</v>
      </c>
      <c r="Q194" s="94">
        <f t="shared" ref="Q194:T194" si="198">Q189+Q190+Q193</f>
        <v>0</v>
      </c>
      <c r="R194" s="94">
        <f t="shared" si="198"/>
        <v>0</v>
      </c>
      <c r="S194" s="94">
        <f t="shared" si="198"/>
        <v>0</v>
      </c>
      <c r="T194" s="94">
        <f t="shared" si="198"/>
        <v>0</v>
      </c>
      <c r="U194" s="94">
        <f t="shared" ref="U194" si="199">U189+U190+U193</f>
        <v>0</v>
      </c>
    </row>
    <row r="195" spans="1:21" ht="20.100000000000001" customHeight="1">
      <c r="A195" s="143" t="s">
        <v>72</v>
      </c>
      <c r="B195" s="33" t="s">
        <v>148</v>
      </c>
    </row>
    <row r="196" spans="1:21">
      <c r="A196" s="650"/>
      <c r="B196" s="651"/>
      <c r="C196" s="34" t="s">
        <v>143</v>
      </c>
      <c r="D196" s="34" t="s">
        <v>48</v>
      </c>
      <c r="E196" s="34" t="s">
        <v>49</v>
      </c>
      <c r="F196" s="34" t="s">
        <v>50</v>
      </c>
      <c r="G196" s="34" t="s">
        <v>42</v>
      </c>
      <c r="H196" s="34" t="s">
        <v>43</v>
      </c>
      <c r="I196" s="34" t="s">
        <v>44</v>
      </c>
      <c r="J196" s="34" t="s">
        <v>45</v>
      </c>
      <c r="K196" s="34" t="s">
        <v>46</v>
      </c>
      <c r="L196" s="34" t="s">
        <v>47</v>
      </c>
      <c r="M196" s="34" t="s">
        <v>226</v>
      </c>
      <c r="N196" s="34" t="s">
        <v>227</v>
      </c>
      <c r="O196" s="34" t="s">
        <v>228</v>
      </c>
      <c r="P196" s="34" t="s">
        <v>229</v>
      </c>
      <c r="Q196" s="34" t="s">
        <v>230</v>
      </c>
      <c r="R196" s="34" t="s">
        <v>231</v>
      </c>
      <c r="S196" s="34" t="s">
        <v>232</v>
      </c>
      <c r="T196" s="34" t="s">
        <v>233</v>
      </c>
      <c r="U196" s="34" t="s">
        <v>234</v>
      </c>
    </row>
    <row r="197" spans="1:21" ht="12" customHeight="1">
      <c r="A197" s="648" t="s">
        <v>158</v>
      </c>
      <c r="B197" s="649"/>
      <c r="C197" s="95">
        <f>SUM(C198:C199)</f>
        <v>0</v>
      </c>
      <c r="D197" s="95">
        <f t="shared" ref="D197:L197" si="200">SUM(D198:D199)</f>
        <v>0</v>
      </c>
      <c r="E197" s="95">
        <f t="shared" si="200"/>
        <v>0</v>
      </c>
      <c r="F197" s="95">
        <f t="shared" si="200"/>
        <v>0</v>
      </c>
      <c r="G197" s="95">
        <f t="shared" si="200"/>
        <v>0</v>
      </c>
      <c r="H197" s="95">
        <f t="shared" si="200"/>
        <v>324022</v>
      </c>
      <c r="I197" s="95">
        <f t="shared" si="200"/>
        <v>20254602</v>
      </c>
      <c r="J197" s="95">
        <f t="shared" si="200"/>
        <v>173271971</v>
      </c>
      <c r="K197" s="95">
        <f t="shared" si="200"/>
        <v>0</v>
      </c>
      <c r="L197" s="95">
        <f t="shared" si="200"/>
        <v>0</v>
      </c>
      <c r="M197" s="95">
        <f t="shared" ref="M197:N197" si="201">SUM(M198:M199)</f>
        <v>0</v>
      </c>
      <c r="N197" s="95">
        <f t="shared" si="201"/>
        <v>0</v>
      </c>
      <c r="O197" s="95">
        <f t="shared" ref="O197:P197" si="202">SUM(O198:O199)</f>
        <v>0</v>
      </c>
      <c r="P197" s="95">
        <f t="shared" si="202"/>
        <v>0</v>
      </c>
      <c r="Q197" s="95">
        <f t="shared" ref="Q197:T197" si="203">SUM(Q198:Q199)</f>
        <v>0</v>
      </c>
      <c r="R197" s="95">
        <f t="shared" si="203"/>
        <v>0</v>
      </c>
      <c r="S197" s="95">
        <f t="shared" si="203"/>
        <v>0</v>
      </c>
      <c r="T197" s="95">
        <f t="shared" si="203"/>
        <v>0</v>
      </c>
      <c r="U197" s="95">
        <f t="shared" ref="U197" si="204">SUM(U198:U199)</f>
        <v>0</v>
      </c>
    </row>
    <row r="198" spans="1:21">
      <c r="A198" s="176"/>
      <c r="B198" s="135" t="s">
        <v>131</v>
      </c>
      <c r="C198" s="132"/>
      <c r="D198" s="132"/>
      <c r="E198" s="132"/>
      <c r="F198" s="132"/>
      <c r="G198" s="132"/>
      <c r="H198" s="132"/>
      <c r="I198" s="132">
        <v>19537125</v>
      </c>
      <c r="J198" s="132">
        <v>172693286</v>
      </c>
      <c r="K198" s="132"/>
      <c r="L198" s="132"/>
      <c r="M198" s="132"/>
      <c r="N198" s="132"/>
      <c r="O198" s="132"/>
      <c r="P198" s="132"/>
      <c r="Q198" s="132"/>
      <c r="R198" s="132"/>
      <c r="S198" s="132"/>
      <c r="T198" s="132"/>
      <c r="U198" s="132"/>
    </row>
    <row r="199" spans="1:21">
      <c r="A199" s="167"/>
      <c r="B199" s="136" t="s">
        <v>130</v>
      </c>
      <c r="C199" s="99"/>
      <c r="D199" s="99"/>
      <c r="E199" s="99"/>
      <c r="F199" s="99"/>
      <c r="G199" s="99"/>
      <c r="H199" s="99">
        <v>324022</v>
      </c>
      <c r="I199" s="99">
        <v>717477</v>
      </c>
      <c r="J199" s="99">
        <v>578685</v>
      </c>
      <c r="K199" s="99"/>
      <c r="L199" s="99"/>
      <c r="M199" s="99"/>
      <c r="N199" s="99"/>
      <c r="O199" s="99"/>
      <c r="P199" s="99"/>
      <c r="Q199" s="99"/>
      <c r="R199" s="99"/>
      <c r="S199" s="99"/>
      <c r="T199" s="99"/>
      <c r="U199" s="99"/>
    </row>
    <row r="200" spans="1:21">
      <c r="A200" s="30" t="s">
        <v>159</v>
      </c>
      <c r="B200" s="100"/>
      <c r="C200" s="101">
        <f>SUM(C201:C205)</f>
        <v>0</v>
      </c>
      <c r="D200" s="101">
        <f t="shared" ref="D200:L200" si="205">SUM(D201:D205)</f>
        <v>9684618</v>
      </c>
      <c r="E200" s="101">
        <f t="shared" si="205"/>
        <v>2151660</v>
      </c>
      <c r="F200" s="101">
        <f t="shared" si="205"/>
        <v>3596400</v>
      </c>
      <c r="G200" s="101">
        <f t="shared" si="205"/>
        <v>0</v>
      </c>
      <c r="H200" s="101">
        <f t="shared" si="205"/>
        <v>0</v>
      </c>
      <c r="I200" s="101">
        <f t="shared" si="205"/>
        <v>0</v>
      </c>
      <c r="J200" s="101">
        <f t="shared" si="205"/>
        <v>3541443</v>
      </c>
      <c r="K200" s="101">
        <f t="shared" si="205"/>
        <v>4991659</v>
      </c>
      <c r="L200" s="101">
        <f t="shared" si="205"/>
        <v>0</v>
      </c>
      <c r="M200" s="101">
        <f t="shared" ref="M200:N200" si="206">SUM(M201:M205)</f>
        <v>0</v>
      </c>
      <c r="N200" s="101">
        <f t="shared" si="206"/>
        <v>0</v>
      </c>
      <c r="O200" s="101">
        <f t="shared" ref="O200:P200" si="207">SUM(O201:O205)</f>
        <v>0</v>
      </c>
      <c r="P200" s="101">
        <f t="shared" si="207"/>
        <v>0</v>
      </c>
      <c r="Q200" s="101">
        <f t="shared" ref="Q200:T200" si="208">SUM(Q201:Q205)</f>
        <v>0</v>
      </c>
      <c r="R200" s="101">
        <f t="shared" si="208"/>
        <v>0</v>
      </c>
      <c r="S200" s="101">
        <f t="shared" si="208"/>
        <v>0</v>
      </c>
      <c r="T200" s="101">
        <f t="shared" si="208"/>
        <v>0</v>
      </c>
      <c r="U200" s="101">
        <f t="shared" ref="U200" si="209">SUM(U201:U205)</f>
        <v>0</v>
      </c>
    </row>
    <row r="201" spans="1:21">
      <c r="A201" s="160"/>
      <c r="B201" s="122" t="s">
        <v>122</v>
      </c>
      <c r="C201" s="123"/>
      <c r="D201" s="123">
        <v>9684618</v>
      </c>
      <c r="E201" s="123">
        <v>2151660</v>
      </c>
      <c r="F201" s="123"/>
      <c r="G201" s="123"/>
      <c r="H201" s="123"/>
      <c r="I201" s="123"/>
      <c r="J201" s="123"/>
      <c r="K201" s="123">
        <v>319579</v>
      </c>
      <c r="L201" s="123"/>
      <c r="M201" s="123"/>
      <c r="N201" s="123"/>
      <c r="O201" s="123"/>
      <c r="P201" s="123"/>
      <c r="Q201" s="123"/>
      <c r="R201" s="123"/>
      <c r="S201" s="123"/>
      <c r="T201" s="123"/>
      <c r="U201" s="123"/>
    </row>
    <row r="202" spans="1:21">
      <c r="A202" s="160"/>
      <c r="B202" s="55" t="s">
        <v>124</v>
      </c>
      <c r="C202" s="103"/>
      <c r="D202" s="103"/>
      <c r="E202" s="103"/>
      <c r="F202" s="103"/>
      <c r="G202" s="103"/>
      <c r="H202" s="103"/>
      <c r="I202" s="103"/>
      <c r="J202" s="103">
        <v>1705536</v>
      </c>
      <c r="K202" s="103"/>
      <c r="L202" s="103"/>
      <c r="M202" s="103"/>
      <c r="N202" s="103"/>
      <c r="O202" s="103"/>
      <c r="P202" s="103"/>
      <c r="Q202" s="103"/>
      <c r="R202" s="103"/>
      <c r="S202" s="103"/>
      <c r="T202" s="103"/>
      <c r="U202" s="103"/>
    </row>
    <row r="203" spans="1:21">
      <c r="A203" s="160"/>
      <c r="B203" s="55" t="s">
        <v>125</v>
      </c>
      <c r="C203" s="103"/>
      <c r="D203" s="103"/>
      <c r="E203" s="103"/>
      <c r="F203" s="103">
        <v>3596400</v>
      </c>
      <c r="G203" s="103"/>
      <c r="H203" s="103"/>
      <c r="I203" s="103"/>
      <c r="J203" s="103"/>
      <c r="K203" s="103"/>
      <c r="L203" s="103"/>
      <c r="M203" s="103"/>
      <c r="N203" s="103"/>
      <c r="O203" s="103"/>
      <c r="P203" s="103"/>
      <c r="Q203" s="103"/>
      <c r="R203" s="103"/>
      <c r="S203" s="103"/>
      <c r="T203" s="103"/>
      <c r="U203" s="103"/>
    </row>
    <row r="204" spans="1:21">
      <c r="A204" s="160"/>
      <c r="B204" s="55" t="s">
        <v>135</v>
      </c>
      <c r="C204" s="103"/>
      <c r="D204" s="103"/>
      <c r="E204" s="103"/>
      <c r="F204" s="103"/>
      <c r="G204" s="103"/>
      <c r="H204" s="103"/>
      <c r="I204" s="103"/>
      <c r="J204" s="103">
        <v>1835907</v>
      </c>
      <c r="K204" s="103"/>
      <c r="L204" s="103"/>
      <c r="M204" s="103"/>
      <c r="N204" s="103"/>
      <c r="O204" s="103"/>
      <c r="P204" s="103"/>
      <c r="Q204" s="103"/>
      <c r="R204" s="103"/>
      <c r="S204" s="103"/>
      <c r="T204" s="103"/>
      <c r="U204" s="103"/>
    </row>
    <row r="205" spans="1:21">
      <c r="A205" s="160"/>
      <c r="B205" s="124" t="s">
        <v>151</v>
      </c>
      <c r="C205" s="125"/>
      <c r="D205" s="125"/>
      <c r="E205" s="125"/>
      <c r="F205" s="125"/>
      <c r="G205" s="125"/>
      <c r="H205" s="125"/>
      <c r="I205" s="125"/>
      <c r="J205" s="125"/>
      <c r="K205" s="125">
        <v>4672080</v>
      </c>
      <c r="L205" s="125"/>
      <c r="M205" s="125"/>
      <c r="N205" s="125"/>
      <c r="O205" s="125"/>
      <c r="P205" s="125"/>
      <c r="Q205" s="125"/>
      <c r="R205" s="125"/>
      <c r="S205" s="125"/>
      <c r="T205" s="125"/>
      <c r="U205" s="125"/>
    </row>
    <row r="206" spans="1:21">
      <c r="A206" s="168" t="s">
        <v>160</v>
      </c>
      <c r="B206" s="106"/>
      <c r="C206" s="107">
        <f>SUM(C207:C215)</f>
        <v>282975</v>
      </c>
      <c r="D206" s="107">
        <f t="shared" ref="D206:L206" si="210">SUM(D207:D215)</f>
        <v>34125</v>
      </c>
      <c r="E206" s="107">
        <f t="shared" si="210"/>
        <v>353850</v>
      </c>
      <c r="F206" s="107">
        <f t="shared" si="210"/>
        <v>656280</v>
      </c>
      <c r="G206" s="107">
        <f>SUM(G207:G215)</f>
        <v>1264278</v>
      </c>
      <c r="H206" s="107">
        <f t="shared" si="210"/>
        <v>90970</v>
      </c>
      <c r="I206" s="107">
        <f t="shared" si="210"/>
        <v>198093</v>
      </c>
      <c r="J206" s="107">
        <f t="shared" si="210"/>
        <v>1815480</v>
      </c>
      <c r="K206" s="107">
        <f t="shared" si="210"/>
        <v>1241796</v>
      </c>
      <c r="L206" s="107">
        <f t="shared" si="210"/>
        <v>475525</v>
      </c>
      <c r="M206" s="107">
        <f t="shared" ref="M206:N206" si="211">SUM(M207:M215)</f>
        <v>432960</v>
      </c>
      <c r="N206" s="107">
        <f t="shared" si="211"/>
        <v>0</v>
      </c>
      <c r="O206" s="107">
        <f t="shared" ref="O206:P206" si="212">SUM(O207:O215)</f>
        <v>0</v>
      </c>
      <c r="P206" s="107">
        <f t="shared" si="212"/>
        <v>0</v>
      </c>
      <c r="Q206" s="107">
        <f t="shared" ref="Q206:T206" si="213">SUM(Q207:Q215)</f>
        <v>0</v>
      </c>
      <c r="R206" s="107">
        <f t="shared" si="213"/>
        <v>0</v>
      </c>
      <c r="S206" s="107">
        <f t="shared" si="213"/>
        <v>0</v>
      </c>
      <c r="T206" s="107">
        <f t="shared" si="213"/>
        <v>0</v>
      </c>
      <c r="U206" s="107">
        <f t="shared" ref="U206" si="214">SUM(U207:U215)</f>
        <v>0</v>
      </c>
    </row>
    <row r="207" spans="1:21">
      <c r="A207" s="170"/>
      <c r="B207" s="126" t="s">
        <v>115</v>
      </c>
      <c r="C207" s="127">
        <v>282975</v>
      </c>
      <c r="D207" s="127">
        <v>34125</v>
      </c>
      <c r="E207" s="127">
        <v>353850</v>
      </c>
      <c r="F207" s="127">
        <v>116280</v>
      </c>
      <c r="G207" s="127">
        <v>993560</v>
      </c>
      <c r="H207" s="127">
        <v>90970</v>
      </c>
      <c r="I207" s="127">
        <v>198093</v>
      </c>
      <c r="J207" s="127"/>
      <c r="K207" s="127"/>
      <c r="L207" s="127"/>
      <c r="M207" s="127"/>
      <c r="N207" s="127"/>
      <c r="O207" s="127"/>
      <c r="P207" s="127"/>
      <c r="Q207" s="127"/>
      <c r="R207" s="127"/>
      <c r="S207" s="127"/>
      <c r="T207" s="127"/>
      <c r="U207" s="127"/>
    </row>
    <row r="208" spans="1:21">
      <c r="A208" s="170"/>
      <c r="B208" s="128" t="s">
        <v>126</v>
      </c>
      <c r="C208" s="111"/>
      <c r="D208" s="111"/>
      <c r="E208" s="111"/>
      <c r="F208" s="111">
        <v>540000</v>
      </c>
      <c r="G208" s="111"/>
      <c r="H208" s="111"/>
      <c r="I208" s="111"/>
      <c r="J208" s="111"/>
      <c r="K208" s="111"/>
      <c r="L208" s="111"/>
      <c r="M208" s="111"/>
      <c r="N208" s="111"/>
      <c r="O208" s="111"/>
      <c r="P208" s="111"/>
      <c r="Q208" s="111"/>
      <c r="R208" s="111"/>
      <c r="S208" s="111"/>
      <c r="T208" s="111"/>
      <c r="U208" s="111"/>
    </row>
    <row r="209" spans="1:21">
      <c r="A209" s="170"/>
      <c r="B209" s="128" t="s">
        <v>132</v>
      </c>
      <c r="C209" s="111"/>
      <c r="D209" s="111"/>
      <c r="E209" s="111"/>
      <c r="F209" s="111"/>
      <c r="G209" s="111"/>
      <c r="H209" s="111"/>
      <c r="I209" s="111"/>
      <c r="J209" s="111">
        <v>740880</v>
      </c>
      <c r="K209" s="111"/>
      <c r="L209" s="111"/>
      <c r="M209" s="111"/>
      <c r="N209" s="111"/>
      <c r="O209" s="111"/>
      <c r="P209" s="111"/>
      <c r="Q209" s="111"/>
      <c r="R209" s="111"/>
      <c r="S209" s="111"/>
      <c r="T209" s="111"/>
      <c r="U209" s="111"/>
    </row>
    <row r="210" spans="1:21">
      <c r="A210" s="170"/>
      <c r="B210" s="128" t="s">
        <v>137</v>
      </c>
      <c r="C210" s="111"/>
      <c r="D210" s="111"/>
      <c r="E210" s="111"/>
      <c r="F210" s="111"/>
      <c r="G210" s="111"/>
      <c r="H210" s="111"/>
      <c r="I210" s="111"/>
      <c r="J210" s="111">
        <v>810000</v>
      </c>
      <c r="K210" s="111"/>
      <c r="L210" s="111"/>
      <c r="M210" s="111"/>
      <c r="N210" s="111"/>
      <c r="O210" s="111"/>
      <c r="P210" s="111"/>
      <c r="Q210" s="111"/>
      <c r="R210" s="111"/>
      <c r="S210" s="111"/>
      <c r="T210" s="111"/>
      <c r="U210" s="111"/>
    </row>
    <row r="211" spans="1:21">
      <c r="A211" s="170"/>
      <c r="B211" s="128" t="s">
        <v>150</v>
      </c>
      <c r="C211" s="111"/>
      <c r="D211" s="111"/>
      <c r="E211" s="111"/>
      <c r="F211" s="111"/>
      <c r="G211" s="111"/>
      <c r="H211" s="111"/>
      <c r="I211" s="111"/>
      <c r="J211" s="111"/>
      <c r="K211" s="111">
        <v>1241796</v>
      </c>
      <c r="L211" s="111"/>
      <c r="M211" s="111"/>
      <c r="N211" s="111"/>
      <c r="O211" s="111"/>
      <c r="P211" s="111"/>
      <c r="Q211" s="111"/>
      <c r="R211" s="111"/>
      <c r="S211" s="111"/>
      <c r="T211" s="111"/>
      <c r="U211" s="111"/>
    </row>
    <row r="212" spans="1:21">
      <c r="A212" s="170"/>
      <c r="B212" s="128" t="s">
        <v>125</v>
      </c>
      <c r="C212" s="111"/>
      <c r="D212" s="111"/>
      <c r="E212" s="111"/>
      <c r="F212" s="111"/>
      <c r="G212" s="111"/>
      <c r="H212" s="111"/>
      <c r="I212" s="111"/>
      <c r="J212" s="111"/>
      <c r="K212" s="111"/>
      <c r="L212" s="111">
        <v>475525</v>
      </c>
      <c r="M212" s="111"/>
      <c r="N212" s="111"/>
      <c r="O212" s="111"/>
      <c r="P212" s="111"/>
      <c r="Q212" s="111"/>
      <c r="R212" s="111"/>
      <c r="S212" s="111"/>
      <c r="T212" s="111"/>
      <c r="U212" s="111"/>
    </row>
    <row r="213" spans="1:21">
      <c r="A213" s="535"/>
      <c r="B213" s="536" t="s">
        <v>129</v>
      </c>
      <c r="C213" s="530"/>
      <c r="D213" s="530"/>
      <c r="E213" s="530"/>
      <c r="F213" s="530"/>
      <c r="G213" s="530">
        <v>270718</v>
      </c>
      <c r="H213" s="530"/>
      <c r="I213" s="530"/>
      <c r="J213" s="530">
        <v>264600</v>
      </c>
      <c r="K213" s="530"/>
      <c r="L213" s="530"/>
      <c r="M213" s="530"/>
      <c r="N213" s="530"/>
      <c r="O213" s="530"/>
      <c r="P213" s="530"/>
      <c r="Q213" s="530"/>
      <c r="R213" s="530"/>
      <c r="S213" s="530"/>
      <c r="T213" s="530"/>
      <c r="U213" s="530"/>
    </row>
    <row r="214" spans="1:21">
      <c r="A214" s="535"/>
      <c r="B214" s="536" t="s">
        <v>499</v>
      </c>
      <c r="C214" s="530"/>
      <c r="D214" s="530"/>
      <c r="E214" s="530"/>
      <c r="F214" s="530"/>
      <c r="G214" s="530"/>
      <c r="H214" s="530"/>
      <c r="I214" s="530"/>
      <c r="J214" s="530"/>
      <c r="K214" s="530"/>
      <c r="L214" s="530"/>
      <c r="M214" s="530">
        <v>432960</v>
      </c>
      <c r="N214" s="530"/>
      <c r="O214" s="530"/>
      <c r="P214" s="530"/>
      <c r="Q214" s="530"/>
      <c r="R214" s="530"/>
      <c r="S214" s="530"/>
      <c r="T214" s="530"/>
      <c r="U214" s="530"/>
    </row>
    <row r="215" spans="1:21">
      <c r="A215" s="177"/>
      <c r="B215" s="137"/>
      <c r="C215" s="114"/>
      <c r="D215" s="114"/>
      <c r="E215" s="114"/>
      <c r="F215" s="114"/>
      <c r="G215" s="114"/>
      <c r="H215" s="114"/>
      <c r="I215" s="114"/>
      <c r="J215" s="114"/>
      <c r="K215" s="114"/>
      <c r="L215" s="114"/>
      <c r="M215" s="114"/>
      <c r="N215" s="114"/>
      <c r="O215" s="114"/>
      <c r="P215" s="114"/>
      <c r="Q215" s="114"/>
      <c r="R215" s="114"/>
      <c r="S215" s="114"/>
      <c r="T215" s="114"/>
      <c r="U215" s="114"/>
    </row>
    <row r="216" spans="1:21">
      <c r="A216" s="172"/>
      <c r="B216" s="115" t="s">
        <v>41</v>
      </c>
      <c r="C216" s="116">
        <f>C197+C200+C206</f>
        <v>282975</v>
      </c>
      <c r="D216" s="116">
        <f t="shared" ref="D216:L216" si="215">D197+D200+D206</f>
        <v>9718743</v>
      </c>
      <c r="E216" s="116">
        <f t="shared" si="215"/>
        <v>2505510</v>
      </c>
      <c r="F216" s="116">
        <f t="shared" si="215"/>
        <v>4252680</v>
      </c>
      <c r="G216" s="116">
        <f t="shared" si="215"/>
        <v>1264278</v>
      </c>
      <c r="H216" s="116">
        <f t="shared" si="215"/>
        <v>414992</v>
      </c>
      <c r="I216" s="116">
        <f t="shared" si="215"/>
        <v>20452695</v>
      </c>
      <c r="J216" s="116">
        <f t="shared" si="215"/>
        <v>178628894</v>
      </c>
      <c r="K216" s="116">
        <f t="shared" si="215"/>
        <v>6233455</v>
      </c>
      <c r="L216" s="116">
        <f t="shared" si="215"/>
        <v>475525</v>
      </c>
      <c r="M216" s="116">
        <f t="shared" ref="M216:N216" si="216">M197+M200+M206</f>
        <v>432960</v>
      </c>
      <c r="N216" s="116">
        <f t="shared" si="216"/>
        <v>0</v>
      </c>
      <c r="O216" s="116">
        <f t="shared" ref="O216:P216" si="217">O197+O200+O206</f>
        <v>0</v>
      </c>
      <c r="P216" s="116">
        <f t="shared" si="217"/>
        <v>0</v>
      </c>
      <c r="Q216" s="116">
        <f t="shared" ref="Q216:T216" si="218">Q197+Q200+Q206</f>
        <v>0</v>
      </c>
      <c r="R216" s="116">
        <f t="shared" si="218"/>
        <v>0</v>
      </c>
      <c r="S216" s="116">
        <f t="shared" si="218"/>
        <v>0</v>
      </c>
      <c r="T216" s="116">
        <f t="shared" si="218"/>
        <v>0</v>
      </c>
      <c r="U216" s="116">
        <f t="shared" ref="U216" si="219">U197+U200+U206</f>
        <v>0</v>
      </c>
    </row>
    <row r="217" spans="1:21" ht="12.75" thickBot="1"/>
    <row r="218" spans="1:21" ht="12.75" thickBot="1">
      <c r="A218" s="173"/>
      <c r="B218" s="117" t="s">
        <v>60</v>
      </c>
      <c r="C218" s="118">
        <v>246789726</v>
      </c>
      <c r="D218" s="118">
        <f>C218+D194-D216</f>
        <v>260518395</v>
      </c>
      <c r="E218" s="118">
        <f t="shared" ref="E218:O218" si="220">D218+E194-E216</f>
        <v>280496287</v>
      </c>
      <c r="F218" s="118">
        <f t="shared" si="220"/>
        <v>298399988</v>
      </c>
      <c r="G218" s="118">
        <f t="shared" si="220"/>
        <v>320349719</v>
      </c>
      <c r="H218" s="118">
        <f t="shared" si="220"/>
        <v>344308161</v>
      </c>
      <c r="I218" s="118">
        <f t="shared" si="220"/>
        <v>348567572</v>
      </c>
      <c r="J218" s="118">
        <f t="shared" si="220"/>
        <v>192178127</v>
      </c>
      <c r="K218" s="118">
        <f t="shared" si="220"/>
        <v>207610918</v>
      </c>
      <c r="L218" s="138">
        <f t="shared" si="220"/>
        <v>230244445</v>
      </c>
      <c r="M218" s="138">
        <f t="shared" si="220"/>
        <v>251009425</v>
      </c>
      <c r="N218" s="138">
        <f t="shared" si="220"/>
        <v>257971241</v>
      </c>
      <c r="O218" s="138">
        <f t="shared" si="220"/>
        <v>257971241</v>
      </c>
      <c r="P218" s="138">
        <f t="shared" ref="P218" si="221">O218+P194-P216</f>
        <v>257971241</v>
      </c>
      <c r="Q218" s="138">
        <f t="shared" ref="Q218" si="222">P218+Q194-Q216</f>
        <v>257971241</v>
      </c>
      <c r="R218" s="138">
        <f t="shared" ref="R218" si="223">Q218+R194-R216</f>
        <v>257971241</v>
      </c>
      <c r="S218" s="138">
        <f t="shared" ref="S218" si="224">R218+S194-S216</f>
        <v>257971241</v>
      </c>
      <c r="T218" s="138">
        <f t="shared" ref="T218" si="225">S218+T194-T216</f>
        <v>257971241</v>
      </c>
      <c r="U218" s="138">
        <f t="shared" ref="U218" si="226">T218+U194-U216</f>
        <v>257971241</v>
      </c>
    </row>
    <row r="220" spans="1:21">
      <c r="A220" s="143" t="s">
        <v>120</v>
      </c>
    </row>
    <row r="221" spans="1:21">
      <c r="A221" s="143" t="s">
        <v>33</v>
      </c>
      <c r="B221" s="33" t="s">
        <v>148</v>
      </c>
    </row>
    <row r="222" spans="1:21">
      <c r="A222" s="650"/>
      <c r="B222" s="651"/>
      <c r="C222" s="34" t="s">
        <v>143</v>
      </c>
      <c r="D222" s="34" t="s">
        <v>48</v>
      </c>
      <c r="E222" s="34" t="s">
        <v>49</v>
      </c>
      <c r="F222" s="34" t="s">
        <v>50</v>
      </c>
      <c r="G222" s="34" t="s">
        <v>42</v>
      </c>
      <c r="H222" s="34" t="s">
        <v>43</v>
      </c>
      <c r="I222" s="34" t="s">
        <v>44</v>
      </c>
      <c r="J222" s="34" t="s">
        <v>45</v>
      </c>
      <c r="K222" s="34" t="s">
        <v>46</v>
      </c>
      <c r="L222" s="34" t="s">
        <v>47</v>
      </c>
      <c r="M222" s="34" t="s">
        <v>226</v>
      </c>
      <c r="N222" s="34" t="s">
        <v>227</v>
      </c>
      <c r="O222" s="34" t="s">
        <v>228</v>
      </c>
      <c r="P222" s="34" t="s">
        <v>229</v>
      </c>
      <c r="Q222" s="34" t="s">
        <v>230</v>
      </c>
      <c r="R222" s="34" t="s">
        <v>231</v>
      </c>
      <c r="S222" s="34" t="s">
        <v>232</v>
      </c>
      <c r="T222" s="34" t="s">
        <v>233</v>
      </c>
      <c r="U222" s="34" t="s">
        <v>234</v>
      </c>
    </row>
    <row r="223" spans="1:21">
      <c r="A223" s="144" t="s">
        <v>117</v>
      </c>
      <c r="B223" s="35"/>
      <c r="C223" s="87">
        <v>4760500</v>
      </c>
      <c r="D223" s="87">
        <v>4940520</v>
      </c>
      <c r="E223" s="87">
        <v>4940520</v>
      </c>
      <c r="F223" s="87">
        <v>4940520</v>
      </c>
      <c r="G223" s="87">
        <v>4940520</v>
      </c>
      <c r="H223" s="87">
        <v>6471600</v>
      </c>
      <c r="I223" s="87">
        <v>8002680</v>
      </c>
      <c r="J223" s="87">
        <v>8002680</v>
      </c>
      <c r="K223" s="87">
        <v>8002680</v>
      </c>
      <c r="L223" s="87">
        <v>8002680</v>
      </c>
      <c r="M223" s="87">
        <v>8002680</v>
      </c>
      <c r="N223" s="87"/>
      <c r="O223" s="87"/>
      <c r="P223" s="87"/>
      <c r="Q223" s="87"/>
      <c r="R223" s="87"/>
      <c r="S223" s="87"/>
      <c r="T223" s="87"/>
      <c r="U223" s="87"/>
    </row>
    <row r="224" spans="1:21">
      <c r="A224" s="157" t="s">
        <v>162</v>
      </c>
      <c r="B224" s="66"/>
      <c r="C224" s="88">
        <f>SUM(C225:C226)</f>
        <v>235732</v>
      </c>
      <c r="D224" s="88">
        <f t="shared" ref="D224" si="227">SUM(D225:D226)</f>
        <v>160384</v>
      </c>
      <c r="E224" s="88">
        <f t="shared" ref="E224" si="228">SUM(E225:E226)</f>
        <v>190393</v>
      </c>
      <c r="F224" s="88">
        <f t="shared" ref="F224" si="229">SUM(F225:F226)</f>
        <v>223034</v>
      </c>
      <c r="G224" s="88">
        <f t="shared" ref="G224" si="230">SUM(G225:G226)</f>
        <v>279783</v>
      </c>
      <c r="H224" s="88">
        <f t="shared" ref="H224" si="231">SUM(H225:H226)</f>
        <v>293503</v>
      </c>
      <c r="I224" s="88">
        <f t="shared" ref="I224" si="232">SUM(I225:I226)</f>
        <v>275702</v>
      </c>
      <c r="J224" s="88">
        <f t="shared" ref="J224" si="233">SUM(J225:J226)</f>
        <v>257172</v>
      </c>
      <c r="K224" s="88">
        <f t="shared" ref="K224" si="234">SUM(K225:K226)</f>
        <v>260184</v>
      </c>
      <c r="L224" s="88">
        <f t="shared" ref="L224:M224" si="235">SUM(L225:L226)</f>
        <v>217858</v>
      </c>
      <c r="M224" s="88">
        <f t="shared" si="235"/>
        <v>188813</v>
      </c>
      <c r="N224" s="88">
        <f t="shared" ref="N224:O224" si="236">SUM(N225:N226)</f>
        <v>0</v>
      </c>
      <c r="O224" s="88">
        <f t="shared" si="236"/>
        <v>0</v>
      </c>
      <c r="P224" s="88">
        <f t="shared" ref="P224:S224" si="237">SUM(P225:P226)</f>
        <v>0</v>
      </c>
      <c r="Q224" s="88">
        <f t="shared" si="237"/>
        <v>0</v>
      </c>
      <c r="R224" s="88">
        <f t="shared" si="237"/>
        <v>0</v>
      </c>
      <c r="S224" s="88">
        <f t="shared" si="237"/>
        <v>0</v>
      </c>
      <c r="T224" s="88">
        <f t="shared" ref="T224:U224" si="238">SUM(T225:T226)</f>
        <v>0</v>
      </c>
      <c r="U224" s="88">
        <f t="shared" si="238"/>
        <v>0</v>
      </c>
    </row>
    <row r="225" spans="1:21">
      <c r="A225" s="146"/>
      <c r="B225" s="133" t="s">
        <v>56</v>
      </c>
      <c r="C225" s="134"/>
      <c r="D225" s="134"/>
      <c r="E225" s="134"/>
      <c r="F225" s="134"/>
      <c r="G225" s="134"/>
      <c r="H225" s="134"/>
      <c r="I225" s="134"/>
      <c r="J225" s="134"/>
      <c r="K225" s="134"/>
      <c r="L225" s="134"/>
      <c r="M225" s="134"/>
      <c r="N225" s="134"/>
      <c r="O225" s="134"/>
      <c r="P225" s="134"/>
      <c r="Q225" s="134"/>
      <c r="R225" s="134"/>
      <c r="S225" s="134"/>
      <c r="T225" s="134"/>
      <c r="U225" s="134"/>
    </row>
    <row r="226" spans="1:21">
      <c r="A226" s="174"/>
      <c r="B226" s="133" t="s">
        <v>57</v>
      </c>
      <c r="C226" s="134">
        <v>235732</v>
      </c>
      <c r="D226" s="134">
        <v>160384</v>
      </c>
      <c r="E226" s="134">
        <v>190393</v>
      </c>
      <c r="F226" s="134">
        <v>223034</v>
      </c>
      <c r="G226" s="134">
        <v>279783</v>
      </c>
      <c r="H226" s="134">
        <v>293503</v>
      </c>
      <c r="I226" s="134">
        <v>275702</v>
      </c>
      <c r="J226" s="134">
        <v>257172</v>
      </c>
      <c r="K226" s="134">
        <v>260184</v>
      </c>
      <c r="L226" s="134">
        <v>217858</v>
      </c>
      <c r="M226" s="134">
        <v>188813</v>
      </c>
      <c r="N226" s="134"/>
      <c r="O226" s="134"/>
      <c r="P226" s="134"/>
      <c r="Q226" s="134"/>
      <c r="R226" s="134"/>
      <c r="S226" s="134"/>
      <c r="T226" s="134"/>
      <c r="U226" s="134"/>
    </row>
    <row r="227" spans="1:21">
      <c r="A227" s="166" t="s">
        <v>58</v>
      </c>
      <c r="B227" s="78"/>
      <c r="C227" s="93">
        <f t="shared" ref="C227:L227" si="239">C73</f>
        <v>2090918</v>
      </c>
      <c r="D227" s="93">
        <f t="shared" si="239"/>
        <v>2329995</v>
      </c>
      <c r="E227" s="93">
        <f t="shared" si="239"/>
        <v>2008184</v>
      </c>
      <c r="F227" s="93">
        <f t="shared" si="239"/>
        <v>1861277</v>
      </c>
      <c r="G227" s="93">
        <f t="shared" si="239"/>
        <v>2123405</v>
      </c>
      <c r="H227" s="93">
        <f t="shared" si="239"/>
        <v>2491082</v>
      </c>
      <c r="I227" s="93">
        <f t="shared" si="239"/>
        <v>2465216</v>
      </c>
      <c r="J227" s="93">
        <f t="shared" si="239"/>
        <v>965044</v>
      </c>
      <c r="K227" s="93">
        <f t="shared" si="239"/>
        <v>1500814</v>
      </c>
      <c r="L227" s="93">
        <f t="shared" si="239"/>
        <v>2097055</v>
      </c>
      <c r="M227" s="93">
        <f t="shared" ref="M227:N227" si="240">M73</f>
        <v>1629559</v>
      </c>
      <c r="N227" s="93">
        <f t="shared" si="240"/>
        <v>2423181</v>
      </c>
      <c r="O227" s="93">
        <f t="shared" ref="O227:P227" si="241">O73</f>
        <v>0</v>
      </c>
      <c r="P227" s="93">
        <f t="shared" si="241"/>
        <v>0</v>
      </c>
      <c r="Q227" s="93">
        <f t="shared" ref="Q227:T227" si="242">Q73</f>
        <v>0</v>
      </c>
      <c r="R227" s="93">
        <f t="shared" si="242"/>
        <v>0</v>
      </c>
      <c r="S227" s="93">
        <f t="shared" si="242"/>
        <v>0</v>
      </c>
      <c r="T227" s="93">
        <f t="shared" si="242"/>
        <v>0</v>
      </c>
      <c r="U227" s="93">
        <f t="shared" ref="U227" si="243">U73</f>
        <v>0</v>
      </c>
    </row>
    <row r="228" spans="1:21">
      <c r="A228" s="153"/>
      <c r="B228" s="57" t="s">
        <v>41</v>
      </c>
      <c r="C228" s="94">
        <f>C223+C224+C227</f>
        <v>7087150</v>
      </c>
      <c r="D228" s="94">
        <f>D223+D224+D227</f>
        <v>7430899</v>
      </c>
      <c r="E228" s="94">
        <f t="shared" ref="E228:L228" si="244">E223+E224+E227</f>
        <v>7139097</v>
      </c>
      <c r="F228" s="94">
        <f t="shared" si="244"/>
        <v>7024831</v>
      </c>
      <c r="G228" s="94">
        <f t="shared" si="244"/>
        <v>7343708</v>
      </c>
      <c r="H228" s="94">
        <f t="shared" si="244"/>
        <v>9256185</v>
      </c>
      <c r="I228" s="94">
        <f t="shared" si="244"/>
        <v>10743598</v>
      </c>
      <c r="J228" s="94">
        <f t="shared" si="244"/>
        <v>9224896</v>
      </c>
      <c r="K228" s="94">
        <f t="shared" si="244"/>
        <v>9763678</v>
      </c>
      <c r="L228" s="94">
        <f t="shared" si="244"/>
        <v>10317593</v>
      </c>
      <c r="M228" s="94">
        <f t="shared" ref="M228:N228" si="245">M223+M224+M227</f>
        <v>9821052</v>
      </c>
      <c r="N228" s="94">
        <f t="shared" si="245"/>
        <v>2423181</v>
      </c>
      <c r="O228" s="94">
        <f t="shared" ref="O228:P228" si="246">O223+O224+O227</f>
        <v>0</v>
      </c>
      <c r="P228" s="94">
        <f t="shared" si="246"/>
        <v>0</v>
      </c>
      <c r="Q228" s="94">
        <f t="shared" ref="Q228:T228" si="247">Q223+Q224+Q227</f>
        <v>0</v>
      </c>
      <c r="R228" s="94">
        <f t="shared" si="247"/>
        <v>0</v>
      </c>
      <c r="S228" s="94">
        <f t="shared" si="247"/>
        <v>0</v>
      </c>
      <c r="T228" s="94">
        <f t="shared" si="247"/>
        <v>0</v>
      </c>
      <c r="U228" s="94">
        <f t="shared" ref="U228" si="248">U223+U224+U227</f>
        <v>0</v>
      </c>
    </row>
    <row r="229" spans="1:21" ht="20.100000000000001" customHeight="1">
      <c r="A229" s="143" t="s">
        <v>72</v>
      </c>
      <c r="B229" s="33" t="s">
        <v>148</v>
      </c>
    </row>
    <row r="230" spans="1:21">
      <c r="A230" s="650"/>
      <c r="B230" s="651"/>
      <c r="C230" s="34" t="s">
        <v>143</v>
      </c>
      <c r="D230" s="34" t="s">
        <v>48</v>
      </c>
      <c r="E230" s="34" t="s">
        <v>49</v>
      </c>
      <c r="F230" s="34" t="s">
        <v>50</v>
      </c>
      <c r="G230" s="34" t="s">
        <v>42</v>
      </c>
      <c r="H230" s="34" t="s">
        <v>43</v>
      </c>
      <c r="I230" s="34" t="s">
        <v>44</v>
      </c>
      <c r="J230" s="34" t="s">
        <v>45</v>
      </c>
      <c r="K230" s="34" t="s">
        <v>46</v>
      </c>
      <c r="L230" s="34" t="s">
        <v>47</v>
      </c>
      <c r="M230" s="34" t="s">
        <v>226</v>
      </c>
      <c r="N230" s="34" t="s">
        <v>227</v>
      </c>
      <c r="O230" s="34" t="s">
        <v>228</v>
      </c>
      <c r="P230" s="34" t="s">
        <v>229</v>
      </c>
      <c r="Q230" s="34" t="s">
        <v>230</v>
      </c>
      <c r="R230" s="34" t="s">
        <v>231</v>
      </c>
      <c r="S230" s="34" t="s">
        <v>232</v>
      </c>
      <c r="T230" s="34" t="s">
        <v>233</v>
      </c>
      <c r="U230" s="34" t="s">
        <v>234</v>
      </c>
    </row>
    <row r="231" spans="1:21" ht="12" customHeight="1">
      <c r="A231" s="648" t="s">
        <v>158</v>
      </c>
      <c r="B231" s="649"/>
      <c r="C231" s="95">
        <f>SUM(C232:C233)</f>
        <v>0</v>
      </c>
      <c r="D231" s="95">
        <f t="shared" ref="D231:L231" si="249">SUM(D232:D233)</f>
        <v>0</v>
      </c>
      <c r="E231" s="95">
        <f t="shared" si="249"/>
        <v>0</v>
      </c>
      <c r="F231" s="95">
        <f t="shared" si="249"/>
        <v>0</v>
      </c>
      <c r="G231" s="95">
        <f t="shared" si="249"/>
        <v>0</v>
      </c>
      <c r="H231" s="95">
        <f t="shared" si="249"/>
        <v>0</v>
      </c>
      <c r="I231" s="95">
        <f t="shared" si="249"/>
        <v>0</v>
      </c>
      <c r="J231" s="95">
        <f t="shared" si="249"/>
        <v>352631</v>
      </c>
      <c r="K231" s="95">
        <f t="shared" si="249"/>
        <v>25149170</v>
      </c>
      <c r="L231" s="95">
        <f t="shared" si="249"/>
        <v>38486733</v>
      </c>
      <c r="M231" s="95">
        <f t="shared" ref="M231:N231" si="250">SUM(M232:M233)</f>
        <v>0</v>
      </c>
      <c r="N231" s="95">
        <f t="shared" si="250"/>
        <v>0</v>
      </c>
      <c r="O231" s="95">
        <f t="shared" ref="O231:P231" si="251">SUM(O232:O233)</f>
        <v>0</v>
      </c>
      <c r="P231" s="95">
        <f t="shared" si="251"/>
        <v>0</v>
      </c>
      <c r="Q231" s="95">
        <f t="shared" ref="Q231:T231" si="252">SUM(Q232:Q233)</f>
        <v>0</v>
      </c>
      <c r="R231" s="95">
        <f t="shared" si="252"/>
        <v>0</v>
      </c>
      <c r="S231" s="95">
        <f t="shared" si="252"/>
        <v>0</v>
      </c>
      <c r="T231" s="95">
        <f t="shared" si="252"/>
        <v>0</v>
      </c>
      <c r="U231" s="95">
        <f t="shared" ref="U231" si="253">SUM(U232:U233)</f>
        <v>0</v>
      </c>
    </row>
    <row r="232" spans="1:21">
      <c r="A232" s="149"/>
      <c r="B232" s="139" t="s">
        <v>131</v>
      </c>
      <c r="C232" s="140"/>
      <c r="D232" s="140"/>
      <c r="E232" s="140"/>
      <c r="F232" s="140"/>
      <c r="G232" s="140"/>
      <c r="H232" s="140"/>
      <c r="I232" s="140"/>
      <c r="J232" s="140"/>
      <c r="K232" s="140">
        <v>24958133</v>
      </c>
      <c r="L232" s="140">
        <v>38174501</v>
      </c>
      <c r="M232" s="140"/>
      <c r="N232" s="140"/>
      <c r="O232" s="140"/>
      <c r="P232" s="140"/>
      <c r="Q232" s="140"/>
      <c r="R232" s="140"/>
      <c r="S232" s="140"/>
      <c r="T232" s="140"/>
      <c r="U232" s="140"/>
    </row>
    <row r="233" spans="1:21">
      <c r="A233" s="167"/>
      <c r="B233" s="139" t="s">
        <v>130</v>
      </c>
      <c r="C233" s="140"/>
      <c r="D233" s="140"/>
      <c r="E233" s="140"/>
      <c r="F233" s="140"/>
      <c r="G233" s="140"/>
      <c r="H233" s="140"/>
      <c r="I233" s="140"/>
      <c r="J233" s="140">
        <v>352631</v>
      </c>
      <c r="K233" s="140">
        <v>191037</v>
      </c>
      <c r="L233" s="140">
        <v>312232</v>
      </c>
      <c r="M233" s="140"/>
      <c r="N233" s="140"/>
      <c r="O233" s="140"/>
      <c r="P233" s="140"/>
      <c r="Q233" s="140"/>
      <c r="R233" s="140"/>
      <c r="S233" s="140"/>
      <c r="T233" s="140"/>
      <c r="U233" s="140"/>
    </row>
    <row r="234" spans="1:21">
      <c r="A234" s="30" t="s">
        <v>159</v>
      </c>
      <c r="B234" s="100"/>
      <c r="C234" s="101">
        <f>SUM(C235:C238)</f>
        <v>0</v>
      </c>
      <c r="D234" s="101">
        <f t="shared" ref="D234:L234" si="254">SUM(D235:D238)</f>
        <v>3053304</v>
      </c>
      <c r="E234" s="101">
        <f t="shared" si="254"/>
        <v>663810</v>
      </c>
      <c r="F234" s="101">
        <f t="shared" si="254"/>
        <v>1728000</v>
      </c>
      <c r="G234" s="101">
        <f t="shared" si="254"/>
        <v>0</v>
      </c>
      <c r="H234" s="101">
        <f t="shared" si="254"/>
        <v>0</v>
      </c>
      <c r="I234" s="101">
        <f t="shared" si="254"/>
        <v>0</v>
      </c>
      <c r="J234" s="101">
        <f t="shared" si="254"/>
        <v>0</v>
      </c>
      <c r="K234" s="101">
        <f t="shared" si="254"/>
        <v>2536374</v>
      </c>
      <c r="L234" s="101">
        <f t="shared" si="254"/>
        <v>0</v>
      </c>
      <c r="M234" s="101">
        <f t="shared" ref="M234:N234" si="255">SUM(M235:M238)</f>
        <v>0</v>
      </c>
      <c r="N234" s="101">
        <f t="shared" si="255"/>
        <v>0</v>
      </c>
      <c r="O234" s="101">
        <f t="shared" ref="O234:P234" si="256">SUM(O235:O238)</f>
        <v>0</v>
      </c>
      <c r="P234" s="101">
        <f t="shared" si="256"/>
        <v>0</v>
      </c>
      <c r="Q234" s="101">
        <f t="shared" ref="Q234:T234" si="257">SUM(Q235:Q238)</f>
        <v>0</v>
      </c>
      <c r="R234" s="101">
        <f t="shared" si="257"/>
        <v>0</v>
      </c>
      <c r="S234" s="101">
        <f t="shared" si="257"/>
        <v>0</v>
      </c>
      <c r="T234" s="101">
        <f t="shared" si="257"/>
        <v>0</v>
      </c>
      <c r="U234" s="101">
        <f t="shared" ref="U234" si="258">SUM(U235:U238)</f>
        <v>0</v>
      </c>
    </row>
    <row r="235" spans="1:21">
      <c r="A235" s="160"/>
      <c r="B235" s="122" t="s">
        <v>122</v>
      </c>
      <c r="C235" s="123"/>
      <c r="D235" s="123">
        <v>3053304</v>
      </c>
      <c r="E235" s="123"/>
      <c r="F235" s="123"/>
      <c r="G235" s="123"/>
      <c r="H235" s="123"/>
      <c r="I235" s="123"/>
      <c r="J235" s="123"/>
      <c r="K235" s="123">
        <v>133158</v>
      </c>
      <c r="L235" s="123"/>
      <c r="M235" s="123"/>
      <c r="N235" s="123"/>
      <c r="O235" s="123"/>
      <c r="P235" s="123"/>
      <c r="Q235" s="123"/>
      <c r="R235" s="123"/>
      <c r="S235" s="123"/>
      <c r="T235" s="123"/>
      <c r="U235" s="123"/>
    </row>
    <row r="236" spans="1:21">
      <c r="A236" s="160"/>
      <c r="B236" s="55" t="s">
        <v>124</v>
      </c>
      <c r="C236" s="103"/>
      <c r="D236" s="103"/>
      <c r="E236" s="103">
        <v>663810</v>
      </c>
      <c r="F236" s="103"/>
      <c r="G236" s="103"/>
      <c r="H236" s="103"/>
      <c r="I236" s="103"/>
      <c r="J236" s="103"/>
      <c r="K236" s="103">
        <v>526176</v>
      </c>
      <c r="L236" s="103"/>
      <c r="M236" s="103"/>
      <c r="N236" s="103"/>
      <c r="O236" s="103"/>
      <c r="P236" s="103"/>
      <c r="Q236" s="103"/>
      <c r="R236" s="103"/>
      <c r="S236" s="103"/>
      <c r="T236" s="103"/>
      <c r="U236" s="103"/>
    </row>
    <row r="237" spans="1:21">
      <c r="A237" s="160"/>
      <c r="B237" s="55" t="s">
        <v>125</v>
      </c>
      <c r="C237" s="103"/>
      <c r="D237" s="103"/>
      <c r="E237" s="103"/>
      <c r="F237" s="103">
        <v>1728000</v>
      </c>
      <c r="G237" s="103"/>
      <c r="H237" s="103"/>
      <c r="I237" s="103"/>
      <c r="J237" s="103"/>
      <c r="K237" s="103"/>
      <c r="L237" s="103"/>
      <c r="M237" s="103"/>
      <c r="N237" s="103"/>
      <c r="O237" s="103"/>
      <c r="P237" s="103"/>
      <c r="Q237" s="103"/>
      <c r="R237" s="103"/>
      <c r="S237" s="103"/>
      <c r="T237" s="103"/>
      <c r="U237" s="103"/>
    </row>
    <row r="238" spans="1:21">
      <c r="A238" s="175"/>
      <c r="B238" s="124" t="s">
        <v>151</v>
      </c>
      <c r="C238" s="125"/>
      <c r="D238" s="125"/>
      <c r="E238" s="125"/>
      <c r="F238" s="125"/>
      <c r="G238" s="125"/>
      <c r="H238" s="125"/>
      <c r="I238" s="125"/>
      <c r="J238" s="125"/>
      <c r="K238" s="125">
        <v>1877040</v>
      </c>
      <c r="L238" s="125"/>
      <c r="M238" s="125"/>
      <c r="N238" s="125"/>
      <c r="O238" s="125"/>
      <c r="P238" s="125"/>
      <c r="Q238" s="125"/>
      <c r="R238" s="125"/>
      <c r="S238" s="125"/>
      <c r="T238" s="125"/>
      <c r="U238" s="125"/>
    </row>
    <row r="239" spans="1:21">
      <c r="A239" s="168" t="s">
        <v>160</v>
      </c>
      <c r="B239" s="106"/>
      <c r="C239" s="107">
        <f>SUM(C240:C248)</f>
        <v>11550</v>
      </c>
      <c r="D239" s="107">
        <f t="shared" ref="D239:L239" si="259">SUM(D240:D248)</f>
        <v>282975</v>
      </c>
      <c r="E239" s="107">
        <f t="shared" si="259"/>
        <v>0</v>
      </c>
      <c r="F239" s="107">
        <f t="shared" si="259"/>
        <v>684288</v>
      </c>
      <c r="G239" s="107">
        <f t="shared" si="259"/>
        <v>178589</v>
      </c>
      <c r="H239" s="107">
        <f t="shared" si="259"/>
        <v>333720</v>
      </c>
      <c r="I239" s="107">
        <f t="shared" si="259"/>
        <v>97416</v>
      </c>
      <c r="J239" s="107">
        <f t="shared" si="259"/>
        <v>1175040</v>
      </c>
      <c r="K239" s="107">
        <f t="shared" si="259"/>
        <v>231996</v>
      </c>
      <c r="L239" s="107">
        <f t="shared" si="259"/>
        <v>118225</v>
      </c>
      <c r="M239" s="107">
        <f t="shared" ref="M239:N239" si="260">SUM(M240:M248)</f>
        <v>144320</v>
      </c>
      <c r="N239" s="107">
        <f t="shared" si="260"/>
        <v>0</v>
      </c>
      <c r="O239" s="107">
        <f t="shared" ref="O239:P239" si="261">SUM(O240:O248)</f>
        <v>0</v>
      </c>
      <c r="P239" s="107">
        <f t="shared" si="261"/>
        <v>0</v>
      </c>
      <c r="Q239" s="107">
        <f t="shared" ref="Q239:T239" si="262">SUM(Q240:Q248)</f>
        <v>0</v>
      </c>
      <c r="R239" s="107">
        <f t="shared" si="262"/>
        <v>0</v>
      </c>
      <c r="S239" s="107">
        <f t="shared" si="262"/>
        <v>0</v>
      </c>
      <c r="T239" s="107">
        <f t="shared" si="262"/>
        <v>0</v>
      </c>
      <c r="U239" s="107">
        <f t="shared" ref="U239" si="263">SUM(U240:U248)</f>
        <v>0</v>
      </c>
    </row>
    <row r="240" spans="1:21">
      <c r="A240" s="170"/>
      <c r="B240" s="126" t="s">
        <v>115</v>
      </c>
      <c r="C240" s="127">
        <v>11550</v>
      </c>
      <c r="D240" s="127">
        <v>282975</v>
      </c>
      <c r="E240" s="127"/>
      <c r="F240" s="127">
        <v>198288</v>
      </c>
      <c r="G240" s="127">
        <v>97878</v>
      </c>
      <c r="H240" s="127">
        <v>333720</v>
      </c>
      <c r="I240" s="127">
        <v>97416</v>
      </c>
      <c r="J240" s="127"/>
      <c r="K240" s="127"/>
      <c r="L240" s="127"/>
      <c r="M240" s="127"/>
      <c r="N240" s="127"/>
      <c r="O240" s="127"/>
      <c r="P240" s="127"/>
      <c r="Q240" s="127"/>
      <c r="R240" s="127"/>
      <c r="S240" s="127"/>
      <c r="T240" s="127"/>
      <c r="U240" s="127"/>
    </row>
    <row r="241" spans="1:21">
      <c r="A241" s="170"/>
      <c r="B241" s="128" t="s">
        <v>126</v>
      </c>
      <c r="C241" s="111"/>
      <c r="D241" s="111"/>
      <c r="E241" s="111"/>
      <c r="F241" s="111">
        <v>486000</v>
      </c>
      <c r="G241" s="111"/>
      <c r="H241" s="111"/>
      <c r="I241" s="111"/>
      <c r="J241" s="111"/>
      <c r="K241" s="111"/>
      <c r="L241" s="111"/>
      <c r="M241" s="111"/>
      <c r="N241" s="111"/>
      <c r="O241" s="111"/>
      <c r="P241" s="111"/>
      <c r="Q241" s="111"/>
      <c r="R241" s="111"/>
      <c r="S241" s="111"/>
      <c r="T241" s="111"/>
      <c r="U241" s="111"/>
    </row>
    <row r="242" spans="1:21">
      <c r="A242" s="170"/>
      <c r="B242" s="128" t="s">
        <v>129</v>
      </c>
      <c r="C242" s="111"/>
      <c r="D242" s="111"/>
      <c r="E242" s="111"/>
      <c r="F242" s="111"/>
      <c r="G242" s="111">
        <v>80711</v>
      </c>
      <c r="H242" s="111"/>
      <c r="I242" s="111"/>
      <c r="J242" s="111">
        <v>159840</v>
      </c>
      <c r="K242" s="111"/>
      <c r="L242" s="111"/>
      <c r="M242" s="111"/>
      <c r="N242" s="111"/>
      <c r="O242" s="111"/>
      <c r="P242" s="111"/>
      <c r="Q242" s="111"/>
      <c r="R242" s="111"/>
      <c r="S242" s="111"/>
      <c r="T242" s="111"/>
      <c r="U242" s="111"/>
    </row>
    <row r="243" spans="1:21">
      <c r="A243" s="170"/>
      <c r="B243" s="128" t="s">
        <v>132</v>
      </c>
      <c r="C243" s="111"/>
      <c r="D243" s="111"/>
      <c r="E243" s="111"/>
      <c r="F243" s="111"/>
      <c r="G243" s="111"/>
      <c r="H243" s="111"/>
      <c r="I243" s="111"/>
      <c r="J243" s="111">
        <v>680400</v>
      </c>
      <c r="K243" s="111"/>
      <c r="L243" s="111"/>
      <c r="M243" s="111"/>
      <c r="N243" s="111"/>
      <c r="O243" s="111"/>
      <c r="P243" s="111"/>
      <c r="Q243" s="111"/>
      <c r="R243" s="111"/>
      <c r="S243" s="111"/>
      <c r="T243" s="111"/>
      <c r="U243" s="111"/>
    </row>
    <row r="244" spans="1:21">
      <c r="A244" s="170"/>
      <c r="B244" s="128" t="s">
        <v>137</v>
      </c>
      <c r="C244" s="111"/>
      <c r="D244" s="111"/>
      <c r="E244" s="111"/>
      <c r="F244" s="111"/>
      <c r="G244" s="111"/>
      <c r="H244" s="111"/>
      <c r="I244" s="111"/>
      <c r="J244" s="111">
        <v>334800</v>
      </c>
      <c r="K244" s="111"/>
      <c r="L244" s="111"/>
      <c r="M244" s="111"/>
      <c r="N244" s="111"/>
      <c r="O244" s="111"/>
      <c r="P244" s="111"/>
      <c r="Q244" s="111"/>
      <c r="R244" s="111"/>
      <c r="S244" s="111"/>
      <c r="T244" s="111"/>
      <c r="U244" s="111"/>
    </row>
    <row r="245" spans="1:21">
      <c r="A245" s="170"/>
      <c r="B245" s="128" t="s">
        <v>150</v>
      </c>
      <c r="C245" s="111"/>
      <c r="D245" s="111"/>
      <c r="E245" s="111"/>
      <c r="F245" s="111"/>
      <c r="G245" s="111"/>
      <c r="H245" s="111"/>
      <c r="I245" s="111"/>
      <c r="J245" s="111"/>
      <c r="K245" s="111">
        <v>231996</v>
      </c>
      <c r="L245" s="111"/>
      <c r="M245" s="111"/>
      <c r="N245" s="111"/>
      <c r="O245" s="111"/>
      <c r="P245" s="111"/>
      <c r="Q245" s="111"/>
      <c r="R245" s="111"/>
      <c r="S245" s="111"/>
      <c r="T245" s="111"/>
      <c r="U245" s="111"/>
    </row>
    <row r="246" spans="1:21">
      <c r="A246" s="170"/>
      <c r="B246" s="536" t="s">
        <v>125</v>
      </c>
      <c r="C246" s="530"/>
      <c r="D246" s="530"/>
      <c r="E246" s="530"/>
      <c r="F246" s="530"/>
      <c r="G246" s="530"/>
      <c r="H246" s="530"/>
      <c r="I246" s="530"/>
      <c r="J246" s="530"/>
      <c r="K246" s="530"/>
      <c r="L246" s="530">
        <v>118225</v>
      </c>
      <c r="M246" s="530"/>
      <c r="N246" s="530"/>
      <c r="O246" s="530"/>
      <c r="P246" s="530"/>
      <c r="Q246" s="530"/>
      <c r="R246" s="530"/>
      <c r="S246" s="530"/>
      <c r="T246" s="530"/>
      <c r="U246" s="530"/>
    </row>
    <row r="247" spans="1:21">
      <c r="A247" s="170"/>
      <c r="B247" s="536" t="s">
        <v>499</v>
      </c>
      <c r="C247" s="530"/>
      <c r="D247" s="530"/>
      <c r="E247" s="530"/>
      <c r="F247" s="530"/>
      <c r="G247" s="530"/>
      <c r="H247" s="530"/>
      <c r="I247" s="530"/>
      <c r="J247" s="530"/>
      <c r="K247" s="530"/>
      <c r="L247" s="530"/>
      <c r="M247" s="530">
        <v>144320</v>
      </c>
      <c r="N247" s="530"/>
      <c r="O247" s="530"/>
      <c r="P247" s="530"/>
      <c r="Q247" s="530"/>
      <c r="R247" s="530"/>
      <c r="S247" s="530"/>
      <c r="T247" s="530"/>
      <c r="U247" s="530"/>
    </row>
    <row r="248" spans="1:21">
      <c r="A248" s="171"/>
      <c r="B248" s="137"/>
      <c r="C248" s="114"/>
      <c r="D248" s="114"/>
      <c r="E248" s="114"/>
      <c r="F248" s="114"/>
      <c r="G248" s="114"/>
      <c r="H248" s="114"/>
      <c r="I248" s="114"/>
      <c r="J248" s="114"/>
      <c r="K248" s="114"/>
      <c r="L248" s="114"/>
      <c r="M248" s="114"/>
      <c r="N248" s="114"/>
      <c r="O248" s="114"/>
      <c r="P248" s="114"/>
      <c r="Q248" s="114"/>
      <c r="R248" s="114"/>
      <c r="S248" s="114"/>
      <c r="T248" s="114"/>
      <c r="U248" s="114"/>
    </row>
    <row r="249" spans="1:21">
      <c r="A249" s="172"/>
      <c r="B249" s="115" t="s">
        <v>41</v>
      </c>
      <c r="C249" s="116">
        <f>C231+C234+C239</f>
        <v>11550</v>
      </c>
      <c r="D249" s="116">
        <f t="shared" ref="D249:L249" si="264">D231+D234+D239</f>
        <v>3336279</v>
      </c>
      <c r="E249" s="116">
        <f t="shared" si="264"/>
        <v>663810</v>
      </c>
      <c r="F249" s="116">
        <f t="shared" si="264"/>
        <v>2412288</v>
      </c>
      <c r="G249" s="116">
        <f t="shared" si="264"/>
        <v>178589</v>
      </c>
      <c r="H249" s="116">
        <f t="shared" si="264"/>
        <v>333720</v>
      </c>
      <c r="I249" s="116">
        <f t="shared" si="264"/>
        <v>97416</v>
      </c>
      <c r="J249" s="116">
        <f t="shared" si="264"/>
        <v>1527671</v>
      </c>
      <c r="K249" s="116">
        <f t="shared" si="264"/>
        <v>27917540</v>
      </c>
      <c r="L249" s="116">
        <f t="shared" si="264"/>
        <v>38604958</v>
      </c>
      <c r="M249" s="116">
        <f t="shared" ref="M249:N249" si="265">M231+M234+M239</f>
        <v>144320</v>
      </c>
      <c r="N249" s="116">
        <f t="shared" si="265"/>
        <v>0</v>
      </c>
      <c r="O249" s="116">
        <f t="shared" ref="O249:P249" si="266">O231+O234+O239</f>
        <v>0</v>
      </c>
      <c r="P249" s="116">
        <f t="shared" si="266"/>
        <v>0</v>
      </c>
      <c r="Q249" s="116">
        <f t="shared" ref="Q249:T249" si="267">Q231+Q234+Q239</f>
        <v>0</v>
      </c>
      <c r="R249" s="116">
        <f t="shared" si="267"/>
        <v>0</v>
      </c>
      <c r="S249" s="116">
        <f t="shared" si="267"/>
        <v>0</v>
      </c>
      <c r="T249" s="116">
        <f t="shared" si="267"/>
        <v>0</v>
      </c>
      <c r="U249" s="116">
        <f t="shared" ref="U249" si="268">U231+U234+U239</f>
        <v>0</v>
      </c>
    </row>
    <row r="250" spans="1:21" ht="12.75" thickBot="1">
      <c r="A250" s="178"/>
      <c r="B250" s="141"/>
      <c r="C250" s="142"/>
      <c r="D250" s="142"/>
      <c r="E250" s="142"/>
      <c r="F250" s="142"/>
      <c r="G250" s="142"/>
      <c r="H250" s="142"/>
      <c r="I250" s="142"/>
      <c r="J250" s="142"/>
      <c r="K250" s="142"/>
      <c r="L250" s="142"/>
      <c r="M250" s="142"/>
      <c r="N250" s="142"/>
      <c r="O250" s="142"/>
      <c r="P250" s="142"/>
      <c r="Q250" s="142"/>
      <c r="R250" s="142"/>
      <c r="S250" s="142"/>
      <c r="T250" s="142"/>
      <c r="U250" s="142"/>
    </row>
    <row r="251" spans="1:21" ht="12.75" thickBot="1">
      <c r="A251" s="173"/>
      <c r="B251" s="117" t="s">
        <v>60</v>
      </c>
      <c r="C251" s="118">
        <v>72262269</v>
      </c>
      <c r="D251" s="118">
        <f t="shared" ref="D251:O251" si="269">C251+D228-D249</f>
        <v>76356889</v>
      </c>
      <c r="E251" s="118">
        <f t="shared" si="269"/>
        <v>82832176</v>
      </c>
      <c r="F251" s="118">
        <f t="shared" si="269"/>
        <v>87444719</v>
      </c>
      <c r="G251" s="118">
        <f t="shared" si="269"/>
        <v>94609838</v>
      </c>
      <c r="H251" s="118">
        <f t="shared" si="269"/>
        <v>103532303</v>
      </c>
      <c r="I251" s="118">
        <f t="shared" si="269"/>
        <v>114178485</v>
      </c>
      <c r="J251" s="118">
        <f t="shared" si="269"/>
        <v>121875710</v>
      </c>
      <c r="K251" s="118">
        <f t="shared" si="269"/>
        <v>103721848</v>
      </c>
      <c r="L251" s="138">
        <f t="shared" si="269"/>
        <v>75434483</v>
      </c>
      <c r="M251" s="138">
        <f t="shared" si="269"/>
        <v>85111215</v>
      </c>
      <c r="N251" s="138">
        <f t="shared" si="269"/>
        <v>87534396</v>
      </c>
      <c r="O251" s="138">
        <f t="shared" si="269"/>
        <v>87534396</v>
      </c>
      <c r="P251" s="138">
        <f t="shared" ref="P251" si="270">O251+P228-P249</f>
        <v>87534396</v>
      </c>
      <c r="Q251" s="138">
        <f t="shared" ref="Q251" si="271">P251+Q228-Q249</f>
        <v>87534396</v>
      </c>
      <c r="R251" s="138">
        <f t="shared" ref="R251" si="272">Q251+R228-R249</f>
        <v>87534396</v>
      </c>
      <c r="S251" s="138">
        <f t="shared" ref="S251" si="273">R251+S228-S249</f>
        <v>87534396</v>
      </c>
      <c r="T251" s="138">
        <f t="shared" ref="T251" si="274">S251+T228-T249</f>
        <v>87534396</v>
      </c>
      <c r="U251" s="138">
        <f t="shared" ref="U251" si="275">T251+U228-U249</f>
        <v>87534396</v>
      </c>
    </row>
    <row r="253" spans="1:21">
      <c r="A253" s="143" t="s">
        <v>121</v>
      </c>
    </row>
    <row r="254" spans="1:21">
      <c r="A254" s="143" t="s">
        <v>33</v>
      </c>
      <c r="B254" s="33" t="s">
        <v>148</v>
      </c>
    </row>
    <row r="255" spans="1:21">
      <c r="A255" s="650"/>
      <c r="B255" s="651"/>
      <c r="C255" s="34" t="s">
        <v>143</v>
      </c>
      <c r="D255" s="34" t="s">
        <v>48</v>
      </c>
      <c r="E255" s="34" t="s">
        <v>49</v>
      </c>
      <c r="F255" s="34" t="s">
        <v>50</v>
      </c>
      <c r="G255" s="34" t="s">
        <v>42</v>
      </c>
      <c r="H255" s="34" t="s">
        <v>43</v>
      </c>
      <c r="I255" s="34" t="s">
        <v>44</v>
      </c>
      <c r="J255" s="34" t="s">
        <v>45</v>
      </c>
      <c r="K255" s="34" t="s">
        <v>46</v>
      </c>
      <c r="L255" s="34" t="s">
        <v>47</v>
      </c>
      <c r="M255" s="34" t="s">
        <v>226</v>
      </c>
      <c r="N255" s="34" t="s">
        <v>227</v>
      </c>
      <c r="O255" s="34" t="s">
        <v>228</v>
      </c>
      <c r="P255" s="34" t="s">
        <v>229</v>
      </c>
      <c r="Q255" s="34" t="s">
        <v>230</v>
      </c>
      <c r="R255" s="34" t="s">
        <v>231</v>
      </c>
      <c r="S255" s="34" t="s">
        <v>232</v>
      </c>
      <c r="T255" s="34" t="s">
        <v>233</v>
      </c>
      <c r="U255" s="34" t="s">
        <v>234</v>
      </c>
    </row>
    <row r="256" spans="1:21">
      <c r="A256" s="144" t="s">
        <v>117</v>
      </c>
      <c r="B256" s="35"/>
      <c r="C256" s="87">
        <v>8435120</v>
      </c>
      <c r="D256" s="87">
        <v>8753760</v>
      </c>
      <c r="E256" s="87">
        <v>8753760</v>
      </c>
      <c r="F256" s="87">
        <v>8753760</v>
      </c>
      <c r="G256" s="87">
        <v>8753760</v>
      </c>
      <c r="H256" s="87">
        <v>10120380</v>
      </c>
      <c r="I256" s="87">
        <v>11487000</v>
      </c>
      <c r="J256" s="87">
        <v>11487000</v>
      </c>
      <c r="K256" s="87">
        <v>11487000</v>
      </c>
      <c r="L256" s="87">
        <v>11487000</v>
      </c>
      <c r="M256" s="87">
        <v>11487000</v>
      </c>
      <c r="N256" s="87"/>
      <c r="O256" s="87"/>
      <c r="P256" s="87"/>
      <c r="Q256" s="87"/>
      <c r="R256" s="87"/>
      <c r="S256" s="87"/>
      <c r="T256" s="87"/>
      <c r="U256" s="87"/>
    </row>
    <row r="257" spans="1:21">
      <c r="A257" s="157" t="s">
        <v>162</v>
      </c>
      <c r="B257" s="66"/>
      <c r="C257" s="88">
        <f>SUM(C258:C259)</f>
        <v>437788</v>
      </c>
      <c r="D257" s="88">
        <f t="shared" ref="D257" si="276">SUM(D258:D259)</f>
        <v>297856</v>
      </c>
      <c r="E257" s="88">
        <f t="shared" ref="E257" si="277">SUM(E258:E259)</f>
        <v>353587</v>
      </c>
      <c r="F257" s="88">
        <f t="shared" ref="F257" si="278">SUM(F258:F259)</f>
        <v>414206</v>
      </c>
      <c r="G257" s="88">
        <f t="shared" ref="G257" si="279">SUM(G258:G259)</f>
        <v>519597</v>
      </c>
      <c r="H257" s="88">
        <f t="shared" ref="H257" si="280">SUM(H258:H259)</f>
        <v>545077</v>
      </c>
      <c r="I257" s="88">
        <f t="shared" ref="I257" si="281">SUM(I258:I259)</f>
        <v>512018</v>
      </c>
      <c r="J257" s="88">
        <f t="shared" ref="J257" si="282">SUM(J258:J259)</f>
        <v>477606</v>
      </c>
      <c r="K257" s="88">
        <f t="shared" ref="K257" si="283">SUM(K258:K259)</f>
        <v>483198</v>
      </c>
      <c r="L257" s="88">
        <f t="shared" ref="L257:M257" si="284">SUM(L258:L259)</f>
        <v>407180</v>
      </c>
      <c r="M257" s="88">
        <f t="shared" si="284"/>
        <v>280204</v>
      </c>
      <c r="N257" s="88">
        <f t="shared" ref="N257:O257" si="285">SUM(N258:N259)</f>
        <v>0</v>
      </c>
      <c r="O257" s="88">
        <f t="shared" si="285"/>
        <v>0</v>
      </c>
      <c r="P257" s="88">
        <f t="shared" ref="P257:S257" si="286">SUM(P258:P259)</f>
        <v>0</v>
      </c>
      <c r="Q257" s="88">
        <f t="shared" si="286"/>
        <v>0</v>
      </c>
      <c r="R257" s="88">
        <f t="shared" si="286"/>
        <v>0</v>
      </c>
      <c r="S257" s="88">
        <f t="shared" si="286"/>
        <v>0</v>
      </c>
      <c r="T257" s="88">
        <f t="shared" ref="T257:U257" si="287">SUM(T258:T259)</f>
        <v>0</v>
      </c>
      <c r="U257" s="88">
        <f t="shared" si="287"/>
        <v>0</v>
      </c>
    </row>
    <row r="258" spans="1:21">
      <c r="A258" s="146"/>
      <c r="B258" s="129" t="s">
        <v>56</v>
      </c>
      <c r="C258" s="130"/>
      <c r="D258" s="130"/>
      <c r="E258" s="130"/>
      <c r="F258" s="130"/>
      <c r="G258" s="130"/>
      <c r="H258" s="130"/>
      <c r="I258" s="130"/>
      <c r="J258" s="130"/>
      <c r="K258" s="130"/>
      <c r="L258" s="130"/>
      <c r="M258" s="130"/>
      <c r="N258" s="130"/>
      <c r="O258" s="130"/>
      <c r="P258" s="130"/>
      <c r="Q258" s="130"/>
      <c r="R258" s="130"/>
      <c r="S258" s="130"/>
      <c r="T258" s="130"/>
      <c r="U258" s="130"/>
    </row>
    <row r="259" spans="1:21">
      <c r="A259" s="174"/>
      <c r="B259" s="91" t="s">
        <v>57</v>
      </c>
      <c r="C259" s="92">
        <v>437788</v>
      </c>
      <c r="D259" s="92">
        <v>297856</v>
      </c>
      <c r="E259" s="92">
        <v>353587</v>
      </c>
      <c r="F259" s="92">
        <v>414206</v>
      </c>
      <c r="G259" s="92">
        <v>519597</v>
      </c>
      <c r="H259" s="92">
        <v>545077</v>
      </c>
      <c r="I259" s="92">
        <v>512018</v>
      </c>
      <c r="J259" s="92">
        <v>477606</v>
      </c>
      <c r="K259" s="92">
        <v>483198</v>
      </c>
      <c r="L259" s="92">
        <v>407180</v>
      </c>
      <c r="M259" s="92">
        <v>280204</v>
      </c>
      <c r="N259" s="92"/>
      <c r="O259" s="92"/>
      <c r="P259" s="92"/>
      <c r="Q259" s="92"/>
      <c r="R259" s="92"/>
      <c r="S259" s="92"/>
      <c r="T259" s="92"/>
      <c r="U259" s="92"/>
    </row>
    <row r="260" spans="1:21">
      <c r="A260" s="166" t="s">
        <v>58</v>
      </c>
      <c r="B260" s="78"/>
      <c r="C260" s="93">
        <f t="shared" ref="C260:L260" si="288">C74</f>
        <v>3738800</v>
      </c>
      <c r="D260" s="93">
        <f t="shared" si="288"/>
        <v>4252351</v>
      </c>
      <c r="E260" s="93">
        <f t="shared" si="288"/>
        <v>3685011</v>
      </c>
      <c r="F260" s="93">
        <f t="shared" si="288"/>
        <v>3415437</v>
      </c>
      <c r="G260" s="93">
        <f t="shared" si="288"/>
        <v>3948235</v>
      </c>
      <c r="H260" s="93">
        <f t="shared" si="288"/>
        <v>4631889</v>
      </c>
      <c r="I260" s="93">
        <f t="shared" si="288"/>
        <v>4790141</v>
      </c>
      <c r="J260" s="93">
        <f t="shared" si="288"/>
        <v>1863589</v>
      </c>
      <c r="K260" s="93">
        <f t="shared" si="288"/>
        <v>3039648</v>
      </c>
      <c r="L260" s="93">
        <f t="shared" si="288"/>
        <v>3873680</v>
      </c>
      <c r="M260" s="93">
        <f t="shared" ref="M260:N260" si="289">M74</f>
        <v>3232369</v>
      </c>
      <c r="N260" s="93">
        <f t="shared" si="289"/>
        <v>4091898</v>
      </c>
      <c r="O260" s="93">
        <f t="shared" ref="O260:P260" si="290">O74</f>
        <v>0</v>
      </c>
      <c r="P260" s="93">
        <f t="shared" si="290"/>
        <v>0</v>
      </c>
      <c r="Q260" s="93">
        <f t="shared" ref="Q260:T260" si="291">Q74</f>
        <v>0</v>
      </c>
      <c r="R260" s="93">
        <f t="shared" si="291"/>
        <v>0</v>
      </c>
      <c r="S260" s="93">
        <f t="shared" si="291"/>
        <v>0</v>
      </c>
      <c r="T260" s="93">
        <f t="shared" si="291"/>
        <v>0</v>
      </c>
      <c r="U260" s="93">
        <f t="shared" ref="U260" si="292">U74</f>
        <v>0</v>
      </c>
    </row>
    <row r="261" spans="1:21">
      <c r="A261" s="153"/>
      <c r="B261" s="57" t="s">
        <v>41</v>
      </c>
      <c r="C261" s="94">
        <f>C256+C257+C260</f>
        <v>12611708</v>
      </c>
      <c r="D261" s="94">
        <f t="shared" ref="D261:L261" si="293">D256+D257+D260</f>
        <v>13303967</v>
      </c>
      <c r="E261" s="94">
        <f t="shared" si="293"/>
        <v>12792358</v>
      </c>
      <c r="F261" s="94">
        <f t="shared" si="293"/>
        <v>12583403</v>
      </c>
      <c r="G261" s="94">
        <f t="shared" si="293"/>
        <v>13221592</v>
      </c>
      <c r="H261" s="94">
        <f t="shared" si="293"/>
        <v>15297346</v>
      </c>
      <c r="I261" s="94">
        <f t="shared" si="293"/>
        <v>16789159</v>
      </c>
      <c r="J261" s="94">
        <f t="shared" si="293"/>
        <v>13828195</v>
      </c>
      <c r="K261" s="94">
        <f t="shared" si="293"/>
        <v>15009846</v>
      </c>
      <c r="L261" s="94">
        <f t="shared" si="293"/>
        <v>15767860</v>
      </c>
      <c r="M261" s="94">
        <f t="shared" ref="M261:N261" si="294">M256+M257+M260</f>
        <v>14999573</v>
      </c>
      <c r="N261" s="94">
        <f t="shared" si="294"/>
        <v>4091898</v>
      </c>
      <c r="O261" s="94">
        <f t="shared" ref="O261:P261" si="295">O256+O257+O260</f>
        <v>0</v>
      </c>
      <c r="P261" s="94">
        <f t="shared" si="295"/>
        <v>0</v>
      </c>
      <c r="Q261" s="94">
        <f t="shared" ref="Q261:T261" si="296">Q256+Q257+Q260</f>
        <v>0</v>
      </c>
      <c r="R261" s="94">
        <f t="shared" si="296"/>
        <v>0</v>
      </c>
      <c r="S261" s="94">
        <f t="shared" si="296"/>
        <v>0</v>
      </c>
      <c r="T261" s="94">
        <f t="shared" si="296"/>
        <v>0</v>
      </c>
      <c r="U261" s="94">
        <f t="shared" ref="U261" si="297">U256+U257+U260</f>
        <v>0</v>
      </c>
    </row>
    <row r="262" spans="1:21" ht="20.100000000000001" customHeight="1">
      <c r="A262" s="143" t="s">
        <v>72</v>
      </c>
      <c r="B262" s="33" t="s">
        <v>148</v>
      </c>
    </row>
    <row r="263" spans="1:21">
      <c r="A263" s="650"/>
      <c r="B263" s="651"/>
      <c r="C263" s="34" t="s">
        <v>143</v>
      </c>
      <c r="D263" s="34" t="s">
        <v>48</v>
      </c>
      <c r="E263" s="34" t="s">
        <v>49</v>
      </c>
      <c r="F263" s="34" t="s">
        <v>50</v>
      </c>
      <c r="G263" s="34" t="s">
        <v>42</v>
      </c>
      <c r="H263" s="34" t="s">
        <v>43</v>
      </c>
      <c r="I263" s="34" t="s">
        <v>44</v>
      </c>
      <c r="J263" s="34" t="s">
        <v>45</v>
      </c>
      <c r="K263" s="34" t="s">
        <v>46</v>
      </c>
      <c r="L263" s="34" t="s">
        <v>47</v>
      </c>
      <c r="M263" s="34" t="s">
        <v>226</v>
      </c>
      <c r="N263" s="34" t="s">
        <v>227</v>
      </c>
      <c r="O263" s="34" t="s">
        <v>228</v>
      </c>
      <c r="P263" s="34" t="s">
        <v>229</v>
      </c>
      <c r="Q263" s="34" t="s">
        <v>230</v>
      </c>
      <c r="R263" s="34" t="s">
        <v>231</v>
      </c>
      <c r="S263" s="34" t="s">
        <v>232</v>
      </c>
      <c r="T263" s="34" t="s">
        <v>233</v>
      </c>
      <c r="U263" s="34" t="s">
        <v>234</v>
      </c>
    </row>
    <row r="264" spans="1:21" ht="12" customHeight="1">
      <c r="A264" s="648" t="s">
        <v>158</v>
      </c>
      <c r="B264" s="649"/>
      <c r="C264" s="95">
        <f>SUM(C265:C266)</f>
        <v>0</v>
      </c>
      <c r="D264" s="95">
        <f t="shared" ref="D264:L264" si="298">SUM(D265:D266)</f>
        <v>0</v>
      </c>
      <c r="E264" s="95">
        <f t="shared" si="298"/>
        <v>0</v>
      </c>
      <c r="F264" s="95">
        <f t="shared" si="298"/>
        <v>0</v>
      </c>
      <c r="G264" s="95">
        <f t="shared" si="298"/>
        <v>0</v>
      </c>
      <c r="H264" s="95">
        <f t="shared" si="298"/>
        <v>0</v>
      </c>
      <c r="I264" s="95">
        <f t="shared" si="298"/>
        <v>0</v>
      </c>
      <c r="J264" s="95">
        <f t="shared" si="298"/>
        <v>693025</v>
      </c>
      <c r="K264" s="95">
        <f t="shared" si="298"/>
        <v>47641780</v>
      </c>
      <c r="L264" s="95">
        <f t="shared" si="298"/>
        <v>75015236</v>
      </c>
      <c r="M264" s="95">
        <f t="shared" ref="M264:N264" si="299">SUM(M265:M266)</f>
        <v>0</v>
      </c>
      <c r="N264" s="95">
        <f t="shared" si="299"/>
        <v>0</v>
      </c>
      <c r="O264" s="95">
        <f t="shared" ref="O264:P264" si="300">SUM(O265:O266)</f>
        <v>0</v>
      </c>
      <c r="P264" s="95">
        <f t="shared" si="300"/>
        <v>0</v>
      </c>
      <c r="Q264" s="95">
        <f t="shared" ref="Q264:T264" si="301">SUM(Q265:Q266)</f>
        <v>0</v>
      </c>
      <c r="R264" s="95">
        <f t="shared" si="301"/>
        <v>0</v>
      </c>
      <c r="S264" s="95">
        <f t="shared" si="301"/>
        <v>0</v>
      </c>
      <c r="T264" s="95">
        <f t="shared" si="301"/>
        <v>0</v>
      </c>
      <c r="U264" s="95">
        <f t="shared" ref="U264" si="302">SUM(U265:U266)</f>
        <v>0</v>
      </c>
    </row>
    <row r="265" spans="1:21">
      <c r="A265" s="149"/>
      <c r="B265" s="96" t="s">
        <v>131</v>
      </c>
      <c r="C265" s="97"/>
      <c r="D265" s="97"/>
      <c r="E265" s="97"/>
      <c r="F265" s="97"/>
      <c r="G265" s="97"/>
      <c r="H265" s="97"/>
      <c r="I265" s="97"/>
      <c r="J265" s="97"/>
      <c r="K265" s="97">
        <v>47266335</v>
      </c>
      <c r="L265" s="97">
        <v>74401606</v>
      </c>
      <c r="M265" s="97"/>
      <c r="N265" s="97"/>
      <c r="O265" s="97"/>
      <c r="P265" s="97"/>
      <c r="Q265" s="97"/>
      <c r="R265" s="97"/>
      <c r="S265" s="97"/>
      <c r="T265" s="97"/>
      <c r="U265" s="97"/>
    </row>
    <row r="266" spans="1:21">
      <c r="A266" s="167"/>
      <c r="B266" s="136" t="s">
        <v>130</v>
      </c>
      <c r="C266" s="99"/>
      <c r="D266" s="99"/>
      <c r="E266" s="99"/>
      <c r="F266" s="99"/>
      <c r="G266" s="99"/>
      <c r="H266" s="99"/>
      <c r="I266" s="99"/>
      <c r="J266" s="99">
        <v>693025</v>
      </c>
      <c r="K266" s="99">
        <v>375445</v>
      </c>
      <c r="L266" s="99">
        <v>613630</v>
      </c>
      <c r="M266" s="99"/>
      <c r="N266" s="99"/>
      <c r="O266" s="99"/>
      <c r="P266" s="99"/>
      <c r="Q266" s="99"/>
      <c r="R266" s="99"/>
      <c r="S266" s="99"/>
      <c r="T266" s="99"/>
      <c r="U266" s="99"/>
    </row>
    <row r="267" spans="1:21">
      <c r="A267" s="30" t="s">
        <v>159</v>
      </c>
      <c r="B267" s="100"/>
      <c r="C267" s="101">
        <f>SUM(C268:C271)</f>
        <v>0</v>
      </c>
      <c r="D267" s="101">
        <f t="shared" ref="D267:L267" si="303">SUM(D268:D271)</f>
        <v>5824114</v>
      </c>
      <c r="E267" s="101">
        <f t="shared" si="303"/>
        <v>1304730</v>
      </c>
      <c r="F267" s="101">
        <f t="shared" si="303"/>
        <v>3348000</v>
      </c>
      <c r="G267" s="101">
        <f t="shared" si="303"/>
        <v>0</v>
      </c>
      <c r="H267" s="101">
        <f t="shared" si="303"/>
        <v>0</v>
      </c>
      <c r="I267" s="101">
        <f t="shared" si="303"/>
        <v>0</v>
      </c>
      <c r="J267" s="101">
        <f t="shared" si="303"/>
        <v>0</v>
      </c>
      <c r="K267" s="101">
        <f t="shared" si="303"/>
        <v>5462157</v>
      </c>
      <c r="L267" s="101">
        <f t="shared" si="303"/>
        <v>0</v>
      </c>
      <c r="M267" s="101">
        <f t="shared" ref="M267:N267" si="304">SUM(M268:M271)</f>
        <v>0</v>
      </c>
      <c r="N267" s="101">
        <f t="shared" si="304"/>
        <v>0</v>
      </c>
      <c r="O267" s="101">
        <f t="shared" ref="O267:P267" si="305">SUM(O268:O271)</f>
        <v>0</v>
      </c>
      <c r="P267" s="101">
        <f t="shared" si="305"/>
        <v>0</v>
      </c>
      <c r="Q267" s="101">
        <f t="shared" ref="Q267:T267" si="306">SUM(Q268:Q271)</f>
        <v>0</v>
      </c>
      <c r="R267" s="101">
        <f t="shared" si="306"/>
        <v>0</v>
      </c>
      <c r="S267" s="101">
        <f t="shared" si="306"/>
        <v>0</v>
      </c>
      <c r="T267" s="101">
        <f t="shared" si="306"/>
        <v>0</v>
      </c>
      <c r="U267" s="101">
        <f t="shared" ref="U267" si="307">SUM(U268:U271)</f>
        <v>0</v>
      </c>
    </row>
    <row r="268" spans="1:21">
      <c r="A268" s="160"/>
      <c r="B268" s="122" t="s">
        <v>122</v>
      </c>
      <c r="C268" s="123"/>
      <c r="D268" s="123">
        <v>5824114</v>
      </c>
      <c r="E268" s="123"/>
      <c r="F268" s="123"/>
      <c r="G268" s="123"/>
      <c r="H268" s="123"/>
      <c r="I268" s="123"/>
      <c r="J268" s="123"/>
      <c r="K268" s="123">
        <v>159789</v>
      </c>
      <c r="L268" s="123"/>
      <c r="M268" s="123"/>
      <c r="N268" s="123"/>
      <c r="O268" s="123"/>
      <c r="P268" s="123"/>
      <c r="Q268" s="123"/>
      <c r="R268" s="123"/>
      <c r="S268" s="123"/>
      <c r="T268" s="123"/>
      <c r="U268" s="123"/>
    </row>
    <row r="269" spans="1:21">
      <c r="A269" s="160"/>
      <c r="B269" s="55" t="s">
        <v>124</v>
      </c>
      <c r="C269" s="103"/>
      <c r="D269" s="103"/>
      <c r="E269" s="103">
        <v>1304730</v>
      </c>
      <c r="F269" s="103"/>
      <c r="G269" s="103"/>
      <c r="H269" s="103"/>
      <c r="I269" s="103"/>
      <c r="J269" s="103"/>
      <c r="K269" s="103">
        <v>1034208</v>
      </c>
      <c r="L269" s="103"/>
      <c r="M269" s="103"/>
      <c r="N269" s="103"/>
      <c r="O269" s="103"/>
      <c r="P269" s="103"/>
      <c r="Q269" s="103"/>
      <c r="R269" s="103"/>
      <c r="S269" s="103"/>
      <c r="T269" s="103"/>
      <c r="U269" s="103"/>
    </row>
    <row r="270" spans="1:21">
      <c r="A270" s="160"/>
      <c r="B270" s="55" t="s">
        <v>125</v>
      </c>
      <c r="C270" s="103"/>
      <c r="D270" s="103"/>
      <c r="E270" s="103"/>
      <c r="F270" s="103">
        <v>3348000</v>
      </c>
      <c r="G270" s="103"/>
      <c r="H270" s="103"/>
      <c r="I270" s="103"/>
      <c r="J270" s="103"/>
      <c r="K270" s="103"/>
      <c r="L270" s="103"/>
      <c r="M270" s="103"/>
      <c r="N270" s="103"/>
      <c r="O270" s="103"/>
      <c r="P270" s="103"/>
      <c r="Q270" s="103"/>
      <c r="R270" s="103"/>
      <c r="S270" s="103"/>
      <c r="T270" s="103"/>
      <c r="U270" s="103"/>
    </row>
    <row r="271" spans="1:21">
      <c r="A271" s="160"/>
      <c r="B271" s="124" t="s">
        <v>151</v>
      </c>
      <c r="C271" s="125"/>
      <c r="D271" s="125"/>
      <c r="E271" s="125"/>
      <c r="F271" s="125"/>
      <c r="G271" s="125"/>
      <c r="H271" s="125"/>
      <c r="I271" s="125"/>
      <c r="J271" s="125"/>
      <c r="K271" s="125">
        <v>4268160</v>
      </c>
      <c r="L271" s="125"/>
      <c r="M271" s="125"/>
      <c r="N271" s="125"/>
      <c r="O271" s="125"/>
      <c r="P271" s="125"/>
      <c r="Q271" s="125"/>
      <c r="R271" s="125"/>
      <c r="S271" s="125"/>
      <c r="T271" s="125"/>
      <c r="U271" s="125"/>
    </row>
    <row r="272" spans="1:21">
      <c r="A272" s="168" t="s">
        <v>160</v>
      </c>
      <c r="B272" s="106"/>
      <c r="C272" s="107">
        <f>SUM(C273:C281)</f>
        <v>42000</v>
      </c>
      <c r="D272" s="107">
        <f t="shared" ref="D272:L272" si="308">SUM(D273:D281)</f>
        <v>812175</v>
      </c>
      <c r="E272" s="107">
        <f t="shared" si="308"/>
        <v>103950</v>
      </c>
      <c r="F272" s="107">
        <f t="shared" si="308"/>
        <v>563220</v>
      </c>
      <c r="G272" s="107">
        <f t="shared" si="308"/>
        <v>607563</v>
      </c>
      <c r="H272" s="107">
        <f t="shared" si="308"/>
        <v>682560</v>
      </c>
      <c r="I272" s="107">
        <f t="shared" si="308"/>
        <v>594108</v>
      </c>
      <c r="J272" s="107">
        <f t="shared" si="308"/>
        <v>1045440</v>
      </c>
      <c r="K272" s="107">
        <f t="shared" si="308"/>
        <v>332864</v>
      </c>
      <c r="L272" s="107">
        <f t="shared" si="308"/>
        <v>331029</v>
      </c>
      <c r="M272" s="107">
        <f t="shared" ref="M272:N272" si="309">SUM(M273:M281)</f>
        <v>284130</v>
      </c>
      <c r="N272" s="107">
        <f t="shared" si="309"/>
        <v>0</v>
      </c>
      <c r="O272" s="107">
        <f t="shared" ref="O272:P272" si="310">SUM(O273:O281)</f>
        <v>0</v>
      </c>
      <c r="P272" s="107">
        <f t="shared" si="310"/>
        <v>0</v>
      </c>
      <c r="Q272" s="107">
        <f t="shared" ref="Q272:T272" si="311">SUM(Q273:Q281)</f>
        <v>0</v>
      </c>
      <c r="R272" s="107">
        <f t="shared" si="311"/>
        <v>0</v>
      </c>
      <c r="S272" s="107">
        <f t="shared" si="311"/>
        <v>0</v>
      </c>
      <c r="T272" s="107">
        <f t="shared" si="311"/>
        <v>0</v>
      </c>
      <c r="U272" s="107">
        <f t="shared" ref="U272" si="312">SUM(U273:U281)</f>
        <v>0</v>
      </c>
    </row>
    <row r="273" spans="1:21">
      <c r="A273" s="170"/>
      <c r="B273" s="126" t="s">
        <v>115</v>
      </c>
      <c r="C273" s="127">
        <v>42000</v>
      </c>
      <c r="D273" s="127">
        <v>812175</v>
      </c>
      <c r="E273" s="127">
        <v>103950</v>
      </c>
      <c r="F273" s="127">
        <v>77220</v>
      </c>
      <c r="G273" s="127">
        <v>492350</v>
      </c>
      <c r="H273" s="127">
        <v>682560</v>
      </c>
      <c r="I273" s="127">
        <v>594108</v>
      </c>
      <c r="J273" s="127"/>
      <c r="K273" s="127"/>
      <c r="L273" s="127"/>
      <c r="M273" s="127"/>
      <c r="N273" s="127"/>
      <c r="O273" s="127"/>
      <c r="P273" s="127"/>
      <c r="Q273" s="127"/>
      <c r="R273" s="127"/>
      <c r="S273" s="127"/>
      <c r="T273" s="127"/>
      <c r="U273" s="127"/>
    </row>
    <row r="274" spans="1:21">
      <c r="A274" s="170"/>
      <c r="B274" s="128" t="s">
        <v>126</v>
      </c>
      <c r="C274" s="111"/>
      <c r="D274" s="111"/>
      <c r="E274" s="111"/>
      <c r="F274" s="111">
        <v>486000</v>
      </c>
      <c r="G274" s="111"/>
      <c r="H274" s="111"/>
      <c r="I274" s="111"/>
      <c r="J274" s="111"/>
      <c r="K274" s="111"/>
      <c r="L274" s="111"/>
      <c r="M274" s="111"/>
      <c r="N274" s="111"/>
      <c r="O274" s="111"/>
      <c r="P274" s="111"/>
      <c r="Q274" s="111"/>
      <c r="R274" s="111"/>
      <c r="S274" s="111"/>
      <c r="T274" s="111"/>
      <c r="U274" s="111"/>
    </row>
    <row r="275" spans="1:21">
      <c r="A275" s="170"/>
      <c r="B275" s="128" t="s">
        <v>129</v>
      </c>
      <c r="C275" s="111"/>
      <c r="D275" s="111"/>
      <c r="E275" s="111"/>
      <c r="F275" s="111"/>
      <c r="G275" s="111">
        <v>115213</v>
      </c>
      <c r="H275" s="111"/>
      <c r="I275" s="111"/>
      <c r="J275" s="111">
        <v>239760</v>
      </c>
      <c r="K275" s="111"/>
      <c r="L275" s="111"/>
      <c r="M275" s="111"/>
      <c r="N275" s="111"/>
      <c r="O275" s="111"/>
      <c r="P275" s="111"/>
      <c r="Q275" s="111"/>
      <c r="R275" s="111"/>
      <c r="S275" s="111"/>
      <c r="T275" s="111"/>
      <c r="U275" s="111"/>
    </row>
    <row r="276" spans="1:21">
      <c r="A276" s="170"/>
      <c r="B276" s="128" t="s">
        <v>132</v>
      </c>
      <c r="C276" s="111"/>
      <c r="D276" s="111"/>
      <c r="E276" s="111"/>
      <c r="F276" s="111"/>
      <c r="G276" s="111"/>
      <c r="H276" s="111"/>
      <c r="I276" s="111"/>
      <c r="J276" s="111">
        <v>412560</v>
      </c>
      <c r="K276" s="111"/>
      <c r="L276" s="111"/>
      <c r="M276" s="111"/>
      <c r="N276" s="111"/>
      <c r="O276" s="111"/>
      <c r="P276" s="111"/>
      <c r="Q276" s="111"/>
      <c r="R276" s="111"/>
      <c r="S276" s="111"/>
      <c r="T276" s="111"/>
      <c r="U276" s="111"/>
    </row>
    <row r="277" spans="1:21">
      <c r="A277" s="170"/>
      <c r="B277" s="128" t="s">
        <v>137</v>
      </c>
      <c r="C277" s="111"/>
      <c r="D277" s="111"/>
      <c r="E277" s="111"/>
      <c r="F277" s="111"/>
      <c r="G277" s="111"/>
      <c r="H277" s="111"/>
      <c r="I277" s="111"/>
      <c r="J277" s="111">
        <v>393120</v>
      </c>
      <c r="K277" s="111"/>
      <c r="L277" s="111"/>
      <c r="M277" s="111"/>
      <c r="N277" s="111"/>
      <c r="O277" s="111"/>
      <c r="P277" s="111"/>
      <c r="Q277" s="111"/>
      <c r="R277" s="111"/>
      <c r="S277" s="111"/>
      <c r="T277" s="111"/>
      <c r="U277" s="111"/>
    </row>
    <row r="278" spans="1:21">
      <c r="A278" s="170"/>
      <c r="B278" s="128" t="s">
        <v>150</v>
      </c>
      <c r="C278" s="111"/>
      <c r="D278" s="111"/>
      <c r="E278" s="111"/>
      <c r="F278" s="111"/>
      <c r="G278" s="111"/>
      <c r="H278" s="111"/>
      <c r="I278" s="111"/>
      <c r="J278" s="111"/>
      <c r="K278" s="111">
        <v>332864</v>
      </c>
      <c r="L278" s="111"/>
      <c r="M278" s="111"/>
      <c r="N278" s="111"/>
      <c r="O278" s="111"/>
      <c r="P278" s="111"/>
      <c r="Q278" s="111"/>
      <c r="R278" s="111"/>
      <c r="S278" s="111"/>
      <c r="T278" s="111"/>
      <c r="U278" s="111"/>
    </row>
    <row r="279" spans="1:21">
      <c r="A279" s="170"/>
      <c r="B279" s="536" t="s">
        <v>125</v>
      </c>
      <c r="C279" s="530"/>
      <c r="D279" s="530"/>
      <c r="E279" s="530"/>
      <c r="F279" s="530"/>
      <c r="G279" s="530"/>
      <c r="H279" s="530"/>
      <c r="I279" s="530"/>
      <c r="J279" s="530"/>
      <c r="K279" s="530"/>
      <c r="L279" s="530">
        <v>331029</v>
      </c>
      <c r="M279" s="530"/>
      <c r="N279" s="530"/>
      <c r="O279" s="530"/>
      <c r="P279" s="530"/>
      <c r="Q279" s="530"/>
      <c r="R279" s="530"/>
      <c r="S279" s="530"/>
      <c r="T279" s="530"/>
      <c r="U279" s="530"/>
    </row>
    <row r="280" spans="1:21">
      <c r="A280" s="170"/>
      <c r="B280" s="536" t="s">
        <v>499</v>
      </c>
      <c r="C280" s="530"/>
      <c r="D280" s="530"/>
      <c r="E280" s="530"/>
      <c r="F280" s="530"/>
      <c r="G280" s="530"/>
      <c r="H280" s="530"/>
      <c r="I280" s="530"/>
      <c r="J280" s="530"/>
      <c r="K280" s="530"/>
      <c r="L280" s="530"/>
      <c r="M280" s="530">
        <v>284130</v>
      </c>
      <c r="N280" s="530"/>
      <c r="O280" s="530"/>
      <c r="P280" s="530"/>
      <c r="Q280" s="530"/>
      <c r="R280" s="530"/>
      <c r="S280" s="530"/>
      <c r="T280" s="530"/>
      <c r="U280" s="530"/>
    </row>
    <row r="281" spans="1:21">
      <c r="A281" s="171"/>
      <c r="B281" s="137"/>
      <c r="C281" s="114"/>
      <c r="D281" s="114"/>
      <c r="E281" s="114"/>
      <c r="F281" s="114"/>
      <c r="G281" s="114"/>
      <c r="H281" s="114"/>
      <c r="I281" s="114"/>
      <c r="J281" s="114"/>
      <c r="K281" s="114"/>
      <c r="L281" s="114"/>
      <c r="M281" s="114"/>
      <c r="N281" s="114"/>
      <c r="O281" s="114"/>
      <c r="P281" s="114"/>
      <c r="Q281" s="114"/>
      <c r="R281" s="114"/>
      <c r="S281" s="114"/>
      <c r="T281" s="114"/>
      <c r="U281" s="114"/>
    </row>
    <row r="282" spans="1:21">
      <c r="A282" s="172"/>
      <c r="B282" s="115" t="s">
        <v>41</v>
      </c>
      <c r="C282" s="116">
        <f>C264+C267+C272</f>
        <v>42000</v>
      </c>
      <c r="D282" s="116">
        <f t="shared" ref="D282:L282" si="313">D264+D267+D272</f>
        <v>6636289</v>
      </c>
      <c r="E282" s="116">
        <f t="shared" si="313"/>
        <v>1408680</v>
      </c>
      <c r="F282" s="116">
        <f t="shared" si="313"/>
        <v>3911220</v>
      </c>
      <c r="G282" s="116">
        <f t="shared" si="313"/>
        <v>607563</v>
      </c>
      <c r="H282" s="116">
        <f t="shared" si="313"/>
        <v>682560</v>
      </c>
      <c r="I282" s="116">
        <f t="shared" si="313"/>
        <v>594108</v>
      </c>
      <c r="J282" s="116">
        <f t="shared" si="313"/>
        <v>1738465</v>
      </c>
      <c r="K282" s="116">
        <f t="shared" si="313"/>
        <v>53436801</v>
      </c>
      <c r="L282" s="116">
        <f t="shared" si="313"/>
        <v>75346265</v>
      </c>
      <c r="M282" s="116">
        <f t="shared" ref="M282:N282" si="314">M264+M267+M272</f>
        <v>284130</v>
      </c>
      <c r="N282" s="116">
        <f t="shared" si="314"/>
        <v>0</v>
      </c>
      <c r="O282" s="116">
        <f t="shared" ref="O282:P282" si="315">O264+O267+O272</f>
        <v>0</v>
      </c>
      <c r="P282" s="116">
        <f t="shared" si="315"/>
        <v>0</v>
      </c>
      <c r="Q282" s="116">
        <f t="shared" ref="Q282:T282" si="316">Q264+Q267+Q272</f>
        <v>0</v>
      </c>
      <c r="R282" s="116">
        <f t="shared" si="316"/>
        <v>0</v>
      </c>
      <c r="S282" s="116">
        <f t="shared" si="316"/>
        <v>0</v>
      </c>
      <c r="T282" s="116">
        <f t="shared" si="316"/>
        <v>0</v>
      </c>
      <c r="U282" s="116">
        <f t="shared" ref="U282" si="317">U264+U267+U272</f>
        <v>0</v>
      </c>
    </row>
    <row r="283" spans="1:21" ht="12.75" thickBot="1"/>
    <row r="284" spans="1:21" ht="12.75" thickBot="1">
      <c r="A284" s="173"/>
      <c r="B284" s="117" t="s">
        <v>60</v>
      </c>
      <c r="C284" s="118">
        <v>129248811</v>
      </c>
      <c r="D284" s="118">
        <f t="shared" ref="D284:O284" si="318">C284+D261-D282</f>
        <v>135916489</v>
      </c>
      <c r="E284" s="118">
        <f t="shared" si="318"/>
        <v>147300167</v>
      </c>
      <c r="F284" s="118">
        <f t="shared" si="318"/>
        <v>155972350</v>
      </c>
      <c r="G284" s="118">
        <f t="shared" si="318"/>
        <v>168586379</v>
      </c>
      <c r="H284" s="118">
        <f t="shared" si="318"/>
        <v>183201165</v>
      </c>
      <c r="I284" s="118">
        <f t="shared" si="318"/>
        <v>199396216</v>
      </c>
      <c r="J284" s="118">
        <f t="shared" si="318"/>
        <v>211485946</v>
      </c>
      <c r="K284" s="118">
        <f t="shared" si="318"/>
        <v>173058991</v>
      </c>
      <c r="L284" s="138">
        <f t="shared" si="318"/>
        <v>113480586</v>
      </c>
      <c r="M284" s="138">
        <f t="shared" si="318"/>
        <v>128196029</v>
      </c>
      <c r="N284" s="138">
        <f t="shared" si="318"/>
        <v>132287927</v>
      </c>
      <c r="O284" s="138">
        <f t="shared" si="318"/>
        <v>132287927</v>
      </c>
      <c r="P284" s="138">
        <f t="shared" ref="P284" si="319">O284+P261-P282</f>
        <v>132287927</v>
      </c>
      <c r="Q284" s="138">
        <f t="shared" ref="Q284" si="320">P284+Q261-Q282</f>
        <v>132287927</v>
      </c>
      <c r="R284" s="138">
        <f t="shared" ref="R284" si="321">Q284+R261-R282</f>
        <v>132287927</v>
      </c>
      <c r="S284" s="138">
        <f t="shared" ref="S284" si="322">R284+S261-S282</f>
        <v>132287927</v>
      </c>
      <c r="T284" s="138">
        <f t="shared" ref="T284" si="323">S284+T261-T282</f>
        <v>132287927</v>
      </c>
      <c r="U284" s="138">
        <f t="shared" ref="U284" si="324">T284+U261-U282</f>
        <v>132287927</v>
      </c>
    </row>
  </sheetData>
  <mergeCells count="22">
    <mergeCell ref="A23:B23"/>
    <mergeCell ref="A3:B3"/>
    <mergeCell ref="A80:B80"/>
    <mergeCell ref="A88:B88"/>
    <mergeCell ref="A119:B119"/>
    <mergeCell ref="A65:B65"/>
    <mergeCell ref="A66:B66"/>
    <mergeCell ref="A264:B264"/>
    <mergeCell ref="A129:B129"/>
    <mergeCell ref="A89:B89"/>
    <mergeCell ref="A222:B222"/>
    <mergeCell ref="A230:B230"/>
    <mergeCell ref="A255:B255"/>
    <mergeCell ref="A263:B263"/>
    <mergeCell ref="A128:B128"/>
    <mergeCell ref="A154:B154"/>
    <mergeCell ref="A162:B162"/>
    <mergeCell ref="A188:B188"/>
    <mergeCell ref="A196:B196"/>
    <mergeCell ref="A163:B163"/>
    <mergeCell ref="A197:B197"/>
    <mergeCell ref="A231:B231"/>
  </mergeCells>
  <phoneticPr fontId="1"/>
  <pageMargins left="0.35433070866141736" right="0.23622047244094491" top="0.35433070866141736" bottom="0.35433070866141736" header="0.31496062992125984" footer="0.31496062992125984"/>
  <pageSetup paperSize="8" scale="88" fitToHeight="0" orientation="portrait" r:id="rId1"/>
  <rowBreaks count="3" manualBreakCount="3">
    <brk id="76" max="12" man="1"/>
    <brk id="151" max="12" man="1"/>
    <brk id="219"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6C0D-D284-4B6B-B98C-1C54C2494D51}">
  <dimension ref="A1:AC25"/>
  <sheetViews>
    <sheetView zoomScaleNormal="100" workbookViewId="0">
      <selection activeCell="X8" sqref="X8"/>
    </sheetView>
  </sheetViews>
  <sheetFormatPr defaultRowHeight="18.75"/>
  <cols>
    <col min="1" max="13" width="6.625" customWidth="1"/>
    <col min="14" max="14" width="18.875" customWidth="1"/>
    <col min="15" max="29" width="8.625" customWidth="1"/>
  </cols>
  <sheetData>
    <row r="1" spans="1:29">
      <c r="A1" t="s">
        <v>368</v>
      </c>
    </row>
    <row r="2" spans="1:29">
      <c r="B2" t="s">
        <v>371</v>
      </c>
    </row>
    <row r="12" spans="1:29">
      <c r="N12" t="s">
        <v>32</v>
      </c>
      <c r="AC12" s="209" t="s">
        <v>164</v>
      </c>
    </row>
    <row r="13" spans="1:29">
      <c r="N13" s="212"/>
      <c r="O13" s="281" t="s">
        <v>350</v>
      </c>
      <c r="P13" s="281" t="s">
        <v>351</v>
      </c>
      <c r="Q13" s="281" t="s">
        <v>352</v>
      </c>
      <c r="R13" s="281" t="s">
        <v>353</v>
      </c>
      <c r="S13" s="281" t="s">
        <v>354</v>
      </c>
      <c r="T13" s="281" t="s">
        <v>355</v>
      </c>
      <c r="U13" s="281" t="s">
        <v>356</v>
      </c>
      <c r="V13" s="281" t="s">
        <v>357</v>
      </c>
      <c r="W13" s="281" t="s">
        <v>358</v>
      </c>
      <c r="X13" s="281" t="s">
        <v>359</v>
      </c>
      <c r="Y13" s="281" t="s">
        <v>360</v>
      </c>
      <c r="Z13" s="281" t="s">
        <v>361</v>
      </c>
      <c r="AA13" s="281" t="s">
        <v>362</v>
      </c>
      <c r="AB13" s="281" t="s">
        <v>363</v>
      </c>
      <c r="AC13" s="281" t="s">
        <v>364</v>
      </c>
    </row>
    <row r="14" spans="1:29">
      <c r="N14" s="212" t="s">
        <v>33</v>
      </c>
      <c r="O14" s="211">
        <f>'資料６　シミュレーション'!G12</f>
        <v>129655437</v>
      </c>
      <c r="P14" s="211">
        <f>'資料６　シミュレーション'!H12</f>
        <v>131015521.989044</v>
      </c>
      <c r="Q14" s="211">
        <f>'資料６　シミュレーション'!I12</f>
        <v>130682137.82934566</v>
      </c>
      <c r="R14" s="211">
        <f>'資料６　シミュレーション'!J12</f>
        <v>130350268.27512749</v>
      </c>
      <c r="S14" s="211">
        <f>'資料６　シミュレーション'!K12</f>
        <v>130019906.44534943</v>
      </c>
      <c r="T14" s="211">
        <f>'資料６　シミュレーション'!L12</f>
        <v>129691045.49023283</v>
      </c>
      <c r="U14" s="211">
        <f>'資料６　シミュレーション'!M12</f>
        <v>129363678.59111843</v>
      </c>
      <c r="V14" s="211">
        <f>'資料６　シミュレーション'!N12</f>
        <v>129037798.96032497</v>
      </c>
      <c r="W14" s="211">
        <f>'資料６　シミュレーション'!O12</f>
        <v>128713399.84100851</v>
      </c>
      <c r="X14" s="211">
        <f>'資料６　シミュレーション'!P12</f>
        <v>128390474.50702225</v>
      </c>
      <c r="Y14" s="211">
        <f>'資料６　シミュレーション'!Q12</f>
        <v>128069016.26277709</v>
      </c>
      <c r="Z14" s="211">
        <f>'資料６　シミュレーション'!R12</f>
        <v>127749018.44310285</v>
      </c>
      <c r="AA14" s="211">
        <f>'資料６　シミュレーション'!S12</f>
        <v>127430474.41311005</v>
      </c>
      <c r="AB14" s="211">
        <f>'資料６　シミュレーション'!T12</f>
        <v>127113377.56805232</v>
      </c>
      <c r="AC14" s="211">
        <f>'資料６　シミュレーション'!U12</f>
        <v>126797721.33318946</v>
      </c>
    </row>
    <row r="15" spans="1:29">
      <c r="N15" s="212" t="s">
        <v>72</v>
      </c>
      <c r="O15" s="211">
        <f>'資料６　シミュレーション'!G19</f>
        <v>96170566</v>
      </c>
      <c r="P15" s="211">
        <f>'資料６　シミュレーション'!H19</f>
        <v>100892585.27030669</v>
      </c>
      <c r="Q15" s="211">
        <f>'資料６　シミュレーション'!I19</f>
        <v>101151907.13917957</v>
      </c>
      <c r="R15" s="211">
        <f>'資料６　シミュレーション'!J19</f>
        <v>101412409.00565772</v>
      </c>
      <c r="S15" s="211">
        <f>'資料６　シミュレーション'!K19</f>
        <v>101674097.26323861</v>
      </c>
      <c r="T15" s="211">
        <f>'資料６　シミュレーション'!L19</f>
        <v>101936978.34477991</v>
      </c>
      <c r="U15" s="211">
        <f>'資料６　シミュレーション'!M19</f>
        <v>102201058.72275987</v>
      </c>
      <c r="V15" s="211">
        <f>'資料６　シミュレーション'!N19</f>
        <v>102466344.90953989</v>
      </c>
      <c r="W15" s="211">
        <f>'資料６　シミュレーション'!O19</f>
        <v>102732843.45762846</v>
      </c>
      <c r="X15" s="211">
        <f>'資料６　シミュレーション'!P19</f>
        <v>103000560.9599473</v>
      </c>
      <c r="Y15" s="211">
        <f>'資料６　シミュレーション'!Q19</f>
        <v>103269504.05009907</v>
      </c>
      <c r="Z15" s="211">
        <f>'資料６　シミュレーション'!R19</f>
        <v>103539679.40263702</v>
      </c>
      <c r="AA15" s="211">
        <f>'資料６　シミュレーション'!S19</f>
        <v>103811093.73333646</v>
      </c>
      <c r="AB15" s="211">
        <f>'資料６　シミュレーション'!T19</f>
        <v>104083753.79946814</v>
      </c>
      <c r="AC15" s="211">
        <f>'資料６　シミュレーション'!U19</f>
        <v>104357666.40007345</v>
      </c>
    </row>
    <row r="16" spans="1:29">
      <c r="A16" t="s">
        <v>369</v>
      </c>
      <c r="N16" s="212" t="s">
        <v>372</v>
      </c>
      <c r="O16" s="211">
        <f>'資料６　シミュレーション'!G21</f>
        <v>33484871</v>
      </c>
      <c r="P16" s="211">
        <f>'資料６　シミュレーション'!H21</f>
        <v>30122936.718737304</v>
      </c>
      <c r="Q16" s="211">
        <f>'資料６　シミュレーション'!I21</f>
        <v>29530230.690166086</v>
      </c>
      <c r="R16" s="211">
        <f>'資料６　シミュレーション'!J21</f>
        <v>28937859.269469768</v>
      </c>
      <c r="S16" s="211">
        <f>'資料６　シミュレーション'!K21</f>
        <v>28345809.182110816</v>
      </c>
      <c r="T16" s="211">
        <f>'資料６　シミュレーション'!L21</f>
        <v>27754067.145452917</v>
      </c>
      <c r="U16" s="211">
        <f>'資料６　シミュレーション'!M21</f>
        <v>27162619.868358552</v>
      </c>
      <c r="V16" s="211">
        <f>'資料６　シミュレーション'!N21</f>
        <v>26571454.05078508</v>
      </c>
      <c r="W16" s="211">
        <f>'資料６　シミュレーション'!O21</f>
        <v>25980556.383380055</v>
      </c>
      <c r="X16" s="211">
        <f>'資料６　シミュレーション'!P21</f>
        <v>25389913.547074944</v>
      </c>
      <c r="Y16" s="211">
        <f>'資料６　シミュレーション'!Q21</f>
        <v>24799512.212678015</v>
      </c>
      <c r="Z16" s="211">
        <f>'資料６　シミュレーション'!R21</f>
        <v>24209339.040465832</v>
      </c>
      <c r="AA16" s="211">
        <f>'資料６　シミュレーション'!S21</f>
        <v>23619380.679773584</v>
      </c>
      <c r="AB16" s="211">
        <f>'資料６　シミュレーション'!T21</f>
        <v>23029623.768584177</v>
      </c>
      <c r="AC16" s="211">
        <f>'資料６　シミュレーション'!U21</f>
        <v>22440054.933116004</v>
      </c>
    </row>
    <row r="17" spans="2:29">
      <c r="B17" t="s">
        <v>370</v>
      </c>
    </row>
    <row r="18" spans="2:29">
      <c r="N18" t="s">
        <v>365</v>
      </c>
    </row>
    <row r="19" spans="2:29">
      <c r="N19" s="212"/>
      <c r="O19" s="281" t="s">
        <v>350</v>
      </c>
      <c r="P19" s="281" t="s">
        <v>351</v>
      </c>
      <c r="Q19" s="281" t="s">
        <v>352</v>
      </c>
      <c r="R19" s="281" t="s">
        <v>353</v>
      </c>
      <c r="S19" s="281" t="s">
        <v>354</v>
      </c>
      <c r="T19" s="281" t="s">
        <v>355</v>
      </c>
      <c r="U19" s="281" t="s">
        <v>356</v>
      </c>
      <c r="V19" s="281" t="s">
        <v>357</v>
      </c>
      <c r="W19" s="281" t="s">
        <v>358</v>
      </c>
      <c r="X19" s="281" t="s">
        <v>359</v>
      </c>
      <c r="Y19" s="281" t="s">
        <v>360</v>
      </c>
      <c r="Z19" s="281" t="s">
        <v>361</v>
      </c>
      <c r="AA19" s="281" t="s">
        <v>362</v>
      </c>
      <c r="AB19" s="281" t="s">
        <v>363</v>
      </c>
      <c r="AC19" s="214" t="s">
        <v>364</v>
      </c>
    </row>
    <row r="20" spans="2:29">
      <c r="N20" s="212" t="s">
        <v>249</v>
      </c>
      <c r="O20" s="211">
        <f>'資料６　シミュレーション'!G46</f>
        <v>221359200</v>
      </c>
      <c r="P20" s="211">
        <f>'資料６　シミュレーション'!H46</f>
        <v>241211040</v>
      </c>
      <c r="Q20" s="211">
        <f>'資料６　シミュレーション'!I46</f>
        <v>259928238.03030303</v>
      </c>
      <c r="R20" s="211">
        <f>'資料６　シミュレーション'!J46</f>
        <v>278645436.06060606</v>
      </c>
      <c r="S20" s="211">
        <f>'資料６　シミュレーション'!K46</f>
        <v>297362634.09090912</v>
      </c>
      <c r="T20" s="211">
        <f>'資料６　シミュレーション'!L46</f>
        <v>316079832.12121218</v>
      </c>
      <c r="U20" s="211">
        <f>'資料６　シミュレーション'!M46</f>
        <v>264797030.15151525</v>
      </c>
      <c r="V20" s="211">
        <f>'資料６　シミュレーション'!N46</f>
        <v>283514228.18181831</v>
      </c>
      <c r="W20" s="211">
        <f>'資料６　シミュレーション'!O46</f>
        <v>302231426.21212137</v>
      </c>
      <c r="X20" s="211">
        <f>'資料６　シミュレーション'!P46</f>
        <v>320948624.24242443</v>
      </c>
      <c r="Y20" s="211">
        <f>'資料６　シミュレーション'!Q46</f>
        <v>339665822.27272749</v>
      </c>
      <c r="Z20" s="211">
        <f>'資料６　シミュレーション'!R46</f>
        <v>248383020.30303055</v>
      </c>
      <c r="AA20" s="211">
        <f>'資料６　シミュレーション'!S46</f>
        <v>267100218.33333361</v>
      </c>
      <c r="AB20" s="211">
        <f>'資料６　シミュレーション'!T46</f>
        <v>285817416.36363667</v>
      </c>
      <c r="AC20" s="211">
        <f>'資料６　シミュレーション'!U46</f>
        <v>33594614.393939734</v>
      </c>
    </row>
    <row r="21" spans="2:29">
      <c r="N21" s="212" t="s">
        <v>250</v>
      </c>
      <c r="O21" s="211">
        <f>'資料６　シミュレーション'!G64</f>
        <v>217841469</v>
      </c>
      <c r="P21" s="211">
        <f>'資料６　シミュレーション'!H64</f>
        <v>198452028</v>
      </c>
      <c r="Q21" s="211">
        <f>'資料６　シミュレーション'!I64</f>
        <v>212526393.7967588</v>
      </c>
      <c r="R21" s="211">
        <f>'資料６　シミュレーション'!J64</f>
        <v>193178072.76915589</v>
      </c>
      <c r="S21" s="211">
        <f>'資料６　シミュレーション'!K64</f>
        <v>207007134.17914513</v>
      </c>
      <c r="T21" s="211">
        <f>'資料６　シミュレーション'!L64</f>
        <v>220713644.54092547</v>
      </c>
      <c r="U21" s="211">
        <f>'資料６　シミュレーション'!M64</f>
        <v>233197667.61926466</v>
      </c>
      <c r="V21" s="211">
        <f>'資料６　シミュレーション'!N64</f>
        <v>246659264.42773953</v>
      </c>
      <c r="W21" s="211">
        <f>'資料６　シミュレーション'!O64</f>
        <v>257078493.22689262</v>
      </c>
      <c r="X21" s="211">
        <f>'資料６　シミュレーション'!P64</f>
        <v>270295409.52230519</v>
      </c>
      <c r="Y21" s="211">
        <f>'資料６　シミュレーション'!Q64</f>
        <v>283390066.06258595</v>
      </c>
      <c r="Z21" s="211">
        <f>'資料６　シミュレーション'!R64</f>
        <v>296362512.83727568</v>
      </c>
      <c r="AA21" s="211">
        <f>'資料６　シミュレーション'!S64</f>
        <v>302142797.07466727</v>
      </c>
      <c r="AB21" s="211">
        <f>'資料６　シミュレーション'!T64</f>
        <v>314870963.23954082</v>
      </c>
      <c r="AC21" s="211">
        <f>'資料６　シミュレーション'!U64</f>
        <v>66777053.030813754</v>
      </c>
    </row>
    <row r="22" spans="2:29">
      <c r="N22" s="212" t="s">
        <v>251</v>
      </c>
      <c r="O22" s="211">
        <f>'資料６　シミュレーション'!G82</f>
        <v>155347291</v>
      </c>
      <c r="P22" s="211">
        <f>'資料６　シミュレーション'!H82</f>
        <v>138312725</v>
      </c>
      <c r="Q22" s="211">
        <f>'資料６　シミュレーション'!I82</f>
        <v>150333340.02882293</v>
      </c>
      <c r="R22" s="211">
        <f>'資料６　シミュレーション'!J82</f>
        <v>128939788.92106025</v>
      </c>
      <c r="S22" s="211">
        <f>'資料６　シミュレーション'!K82</f>
        <v>140732136.12837353</v>
      </c>
      <c r="T22" s="211">
        <f>'資料６　シミュレーション'!L82</f>
        <v>152410443.54550305</v>
      </c>
      <c r="U22" s="211">
        <f>'資料６　シミュレーション'!M82</f>
        <v>162974770.50870776</v>
      </c>
      <c r="V22" s="211">
        <f>'資料６　シミュレーション'!N82</f>
        <v>174425173.79412788</v>
      </c>
      <c r="W22" s="211">
        <f>'資料６　シミュレーション'!O82</f>
        <v>183261707.61606959</v>
      </c>
      <c r="X22" s="211">
        <f>'資料６　シミュレーション'!P82</f>
        <v>194484423.62521178</v>
      </c>
      <c r="Y22" s="211">
        <f>'資料６　シミュレーション'!Q82</f>
        <v>205593370.90673456</v>
      </c>
      <c r="Z22" s="211">
        <f>'資料６　シミュレーション'!R82</f>
        <v>216588595.97836933</v>
      </c>
      <c r="AA22" s="211">
        <f>'資料６　シミュレーション'!S82</f>
        <v>221420142.78837016</v>
      </c>
      <c r="AB22" s="211">
        <f>'資料６　シミュレーション'!T82</f>
        <v>232188052.71340635</v>
      </c>
      <c r="AC22" s="577">
        <f>'資料６　シミュレーション'!U82</f>
        <v>3542364.5563757122</v>
      </c>
    </row>
    <row r="23" spans="2:29">
      <c r="N23" s="212" t="s">
        <v>252</v>
      </c>
      <c r="O23" s="211">
        <f>'資料６　シミュレーション'!G100</f>
        <v>251009425</v>
      </c>
      <c r="P23" s="211">
        <f>'資料６　シミュレーション'!H100</f>
        <v>225112566</v>
      </c>
      <c r="Q23" s="211">
        <f>'資料６　シミュレーション'!I100</f>
        <v>245021521.26503408</v>
      </c>
      <c r="R23" s="211">
        <f>'資料６　シミュレーション'!J100</f>
        <v>231453826.01324108</v>
      </c>
      <c r="S23" s="211">
        <f>'資料６　シミュレーション'!K100</f>
        <v>251009579.97138467</v>
      </c>
      <c r="T23" s="211">
        <f>'資料６　シミュレーション'!L100</f>
        <v>270388878.90987611</v>
      </c>
      <c r="U23" s="211">
        <f>'資料６　シミュレーション'!M100</f>
        <v>287891814.64036053</v>
      </c>
      <c r="V23" s="211">
        <f>'資料６　シミュレーション'!N100</f>
        <v>306918475.01318318</v>
      </c>
      <c r="W23" s="211">
        <f>'資料６　シミュレーション'!O100</f>
        <v>321578943.91473532</v>
      </c>
      <c r="X23" s="211">
        <f>'資料６　シミュレーション'!P100</f>
        <v>340253301.26467961</v>
      </c>
      <c r="Y23" s="211">
        <f>'資料６　シミュレーション'!Q100</f>
        <v>358751623.01305419</v>
      </c>
      <c r="Z23" s="211">
        <f>'資料６　シミュレーション'!R100</f>
        <v>377073981.13725573</v>
      </c>
      <c r="AA23" s="211">
        <f>'資料６　シミュレーション'!S100</f>
        <v>385070443.63890034</v>
      </c>
      <c r="AB23" s="211">
        <f>'資料６　シミュレーション'!T100</f>
        <v>403041074.54056281</v>
      </c>
      <c r="AC23" s="211">
        <f>'資料６　シミュレーション'!U100</f>
        <v>14575933.882393003</v>
      </c>
    </row>
    <row r="24" spans="2:29">
      <c r="N24" s="212" t="s">
        <v>253</v>
      </c>
      <c r="O24" s="211">
        <f>'資料６　シミュレーション'!G118</f>
        <v>85111215</v>
      </c>
      <c r="P24" s="211">
        <f>'資料６　シミュレーション'!H118</f>
        <v>77613287</v>
      </c>
      <c r="Q24" s="211">
        <f>'資料６　シミュレーション'!I118</f>
        <v>86884386.396896631</v>
      </c>
      <c r="R24" s="211">
        <f>'資料６　シミュレーション'!J118</f>
        <v>66795422.969030336</v>
      </c>
      <c r="S24" s="211">
        <f>'資料６　シミュレーション'!K118</f>
        <v>75946430.6244317</v>
      </c>
      <c r="T24" s="211">
        <f>'資料６　シミュレーション'!L118</f>
        <v>85037441.925934598</v>
      </c>
      <c r="U24" s="211">
        <f>'資料６　シミュレーション'!M118</f>
        <v>93538488.090355426</v>
      </c>
      <c r="V24" s="211">
        <f>'資料６　シミュレーション'!N118</f>
        <v>102509598.98763165</v>
      </c>
      <c r="W24" s="211">
        <f>'資料６　シミュレーション'!O118</f>
        <v>109910803.1399194</v>
      </c>
      <c r="X24" s="211">
        <f>'資料６　シミュレーション'!P118</f>
        <v>118762127.72065002</v>
      </c>
      <c r="Y24" s="211">
        <f>'資料６　シミュレーション'!Q118</f>
        <v>127553598.55354549</v>
      </c>
      <c r="Z24" s="211">
        <f>'資料６　シミュレーション'!R118</f>
        <v>136285240.11159259</v>
      </c>
      <c r="AA24" s="211">
        <f>'資料６　シミュレーション'!S118</f>
        <v>141827075.51597559</v>
      </c>
      <c r="AB24" s="211">
        <f>'資料６　シミュレーション'!T118</f>
        <v>150439126.53496757</v>
      </c>
      <c r="AC24" s="213">
        <f>'資料６　シミュレーション'!U118</f>
        <v>-9268586.4172200263</v>
      </c>
    </row>
    <row r="25" spans="2:29">
      <c r="N25" s="212" t="s">
        <v>254</v>
      </c>
      <c r="O25" s="211">
        <f>'資料６　シミュレーション'!G136</f>
        <v>128196029</v>
      </c>
      <c r="P25" s="211">
        <f>'資料６　シミュレーション'!H136</f>
        <v>113467091</v>
      </c>
      <c r="Q25" s="211">
        <f>'資料６　シミュレーション'!I136</f>
        <v>127530955.28577034</v>
      </c>
      <c r="R25" s="211">
        <f>'資料６　シミュレーション'!J136</f>
        <v>111505679.84550676</v>
      </c>
      <c r="S25" s="211">
        <f>'資料６　シミュレーション'!K136</f>
        <v>125331331.93867451</v>
      </c>
      <c r="T25" s="211">
        <f>'資料６　シミュレーション'!L136</f>
        <v>139037976.15642661</v>
      </c>
      <c r="U25" s="211">
        <f>'資料６　シミュレーション'!M136</f>
        <v>151595674.41997588</v>
      </c>
      <c r="V25" s="211">
        <f>'資料６　シミュレーション'!N136</f>
        <v>165064485.97888607</v>
      </c>
      <c r="W25" s="211">
        <f>'資料６　シミュレーション'!O136</f>
        <v>175914467.40928194</v>
      </c>
      <c r="X25" s="211">
        <f>'資料６　シミュレーション'!P136</f>
        <v>189145672.61197785</v>
      </c>
      <c r="Y25" s="211">
        <f>'資料６　シミュレーション'!Q136</f>
        <v>202258152.81052467</v>
      </c>
      <c r="Z25" s="211">
        <f>'資料６　シミュレーション'!R136</f>
        <v>215251956.54917505</v>
      </c>
      <c r="AA25" s="211">
        <f>'資料６　シミュレーション'!S136</f>
        <v>221967129.69076633</v>
      </c>
      <c r="AB25" s="211">
        <f>'資料６　シミュレーション'!T136</f>
        <v>234723715.41452125</v>
      </c>
      <c r="AC25" s="213">
        <f>'資料６　シミュレーション'!U136</f>
        <v>-36798245.786233962</v>
      </c>
    </row>
  </sheetData>
  <phoneticPr fontId="1"/>
  <pageMargins left="0.70866141732283472" right="0.70866141732283472" top="0.35433070866141736" bottom="0.35433070866141736" header="0.31496062992125984" footer="0.31496062992125984"/>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E3ED-6061-4C1C-B9CD-130D0223C640}">
  <sheetPr>
    <tabColor rgb="FFFF0000"/>
  </sheetPr>
  <dimension ref="A1:L54"/>
  <sheetViews>
    <sheetView topLeftCell="A34" zoomScale="120" zoomScaleNormal="120" workbookViewId="0">
      <selection activeCell="P39" sqref="P39"/>
    </sheetView>
  </sheetViews>
  <sheetFormatPr defaultRowHeight="12"/>
  <cols>
    <col min="1" max="1" width="2.625" style="284" customWidth="1"/>
    <col min="2" max="2" width="3.375" style="284" customWidth="1"/>
    <col min="3" max="3" width="19.25" style="284" customWidth="1"/>
    <col min="4" max="4" width="8.375" style="284" customWidth="1"/>
    <col min="5" max="5" width="3" style="284" customWidth="1"/>
    <col min="6" max="6" width="7.625" style="284" customWidth="1"/>
    <col min="7" max="7" width="15.75" style="284" customWidth="1"/>
    <col min="8" max="8" width="3.25" style="284" customWidth="1"/>
    <col min="9" max="9" width="7.625" style="284" customWidth="1"/>
    <col min="10" max="10" width="5.375" style="284" customWidth="1"/>
    <col min="11" max="11" width="5.875" style="284" customWidth="1"/>
    <col min="12" max="12" width="3.625" style="284" customWidth="1"/>
    <col min="13" max="13" width="7.625" style="284" customWidth="1"/>
    <col min="14" max="16384" width="9" style="284"/>
  </cols>
  <sheetData>
    <row r="1" spans="1:12" ht="18.75" customHeight="1">
      <c r="F1" s="295"/>
      <c r="J1" s="786" t="s">
        <v>540</v>
      </c>
      <c r="K1" s="786"/>
      <c r="L1" s="786"/>
    </row>
    <row r="2" spans="1:12">
      <c r="A2" s="284" t="s">
        <v>385</v>
      </c>
    </row>
    <row r="3" spans="1:12">
      <c r="B3" s="606" t="s">
        <v>522</v>
      </c>
      <c r="C3" s="606"/>
    </row>
    <row r="4" spans="1:12" ht="18.75" customHeight="1">
      <c r="I4" s="812" t="s">
        <v>418</v>
      </c>
      <c r="J4" s="812"/>
      <c r="K4" s="812"/>
      <c r="L4" s="293"/>
    </row>
    <row r="5" spans="1:12" ht="12" customHeight="1">
      <c r="I5" s="813" t="s">
        <v>387</v>
      </c>
      <c r="J5" s="813"/>
      <c r="K5" s="813"/>
      <c r="L5" s="294"/>
    </row>
    <row r="6" spans="1:12" ht="12" customHeight="1">
      <c r="I6" s="777" t="s">
        <v>491</v>
      </c>
      <c r="J6" s="777"/>
      <c r="K6" s="777"/>
      <c r="L6" s="294"/>
    </row>
    <row r="8" spans="1:12" ht="14.25">
      <c r="A8" s="817" t="s">
        <v>408</v>
      </c>
      <c r="B8" s="817"/>
      <c r="C8" s="817"/>
      <c r="D8" s="817"/>
      <c r="E8" s="817"/>
      <c r="F8" s="817"/>
      <c r="G8" s="817"/>
      <c r="H8" s="817"/>
      <c r="I8" s="817"/>
      <c r="J8" s="817"/>
      <c r="K8" s="817"/>
      <c r="L8" s="817"/>
    </row>
    <row r="10" spans="1:12" ht="27.75" customHeight="1">
      <c r="A10" s="818" t="s">
        <v>541</v>
      </c>
      <c r="B10" s="818"/>
      <c r="C10" s="818"/>
      <c r="D10" s="818"/>
      <c r="E10" s="818"/>
      <c r="F10" s="818"/>
      <c r="G10" s="818"/>
      <c r="H10" s="818"/>
      <c r="I10" s="818"/>
      <c r="J10" s="818"/>
      <c r="K10" s="818"/>
      <c r="L10" s="818"/>
    </row>
    <row r="11" spans="1:12" ht="42" customHeight="1">
      <c r="A11" s="805" t="s">
        <v>523</v>
      </c>
      <c r="B11" s="805"/>
      <c r="C11" s="805"/>
      <c r="D11" s="805"/>
      <c r="E11" s="805"/>
      <c r="F11" s="805"/>
      <c r="G11" s="805"/>
      <c r="H11" s="805"/>
      <c r="I11" s="805"/>
      <c r="J11" s="805"/>
      <c r="K11" s="805"/>
      <c r="L11" s="805"/>
    </row>
    <row r="12" spans="1:12" ht="13.5" customHeight="1">
      <c r="A12" s="613"/>
      <c r="B12" s="613"/>
      <c r="C12" s="613"/>
      <c r="D12" s="613"/>
      <c r="E12" s="613"/>
      <c r="F12" s="613"/>
      <c r="G12" s="613"/>
      <c r="H12" s="613"/>
      <c r="I12" s="613"/>
      <c r="J12" s="613"/>
      <c r="K12" s="613"/>
      <c r="L12" s="613"/>
    </row>
    <row r="13" spans="1:12" ht="13.5">
      <c r="A13" s="780" t="s">
        <v>386</v>
      </c>
      <c r="B13" s="780"/>
      <c r="C13" s="780"/>
      <c r="D13" s="780"/>
      <c r="E13" s="780"/>
      <c r="F13" s="780"/>
      <c r="G13" s="780"/>
      <c r="H13" s="780"/>
      <c r="I13" s="780"/>
      <c r="J13" s="780"/>
      <c r="K13" s="780"/>
      <c r="L13" s="309"/>
    </row>
    <row r="14" spans="1:12" ht="32.25" customHeight="1">
      <c r="A14" s="613"/>
      <c r="B14" s="818" t="s">
        <v>419</v>
      </c>
      <c r="C14" s="818"/>
      <c r="D14" s="818"/>
      <c r="E14" s="818"/>
      <c r="F14" s="818"/>
      <c r="G14" s="818"/>
      <c r="H14" s="818"/>
      <c r="I14" s="818"/>
      <c r="J14" s="818"/>
      <c r="K14" s="818"/>
      <c r="L14" s="818"/>
    </row>
    <row r="15" spans="1:12" s="290" customFormat="1" ht="15" customHeight="1">
      <c r="A15" s="289"/>
      <c r="B15" s="289"/>
      <c r="C15" s="628"/>
      <c r="D15" s="781" t="s">
        <v>392</v>
      </c>
      <c r="E15" s="782"/>
      <c r="F15" s="783"/>
      <c r="G15" s="291" t="s">
        <v>393</v>
      </c>
      <c r="H15" s="789" t="s">
        <v>410</v>
      </c>
      <c r="I15" s="790"/>
      <c r="J15" s="791"/>
      <c r="K15" s="289"/>
    </row>
    <row r="16" spans="1:12">
      <c r="A16" s="285"/>
      <c r="B16" s="285"/>
      <c r="C16" s="286" t="s">
        <v>388</v>
      </c>
      <c r="D16" s="287" t="s">
        <v>389</v>
      </c>
      <c r="E16" s="629" t="s">
        <v>390</v>
      </c>
      <c r="F16" s="288" t="s">
        <v>391</v>
      </c>
      <c r="G16" s="292">
        <v>4365010</v>
      </c>
      <c r="H16" s="792">
        <f>G16*12</f>
        <v>52380120</v>
      </c>
      <c r="I16" s="793"/>
      <c r="J16" s="794"/>
      <c r="K16" s="285"/>
      <c r="L16" s="293"/>
    </row>
    <row r="17" spans="1:12">
      <c r="A17" s="285"/>
      <c r="B17" s="285"/>
      <c r="C17" s="286" t="s">
        <v>394</v>
      </c>
      <c r="D17" s="287" t="s">
        <v>400</v>
      </c>
      <c r="E17" s="629" t="s">
        <v>138</v>
      </c>
      <c r="F17" s="288" t="s">
        <v>401</v>
      </c>
      <c r="G17" s="292">
        <v>289570</v>
      </c>
      <c r="H17" s="792">
        <f t="shared" ref="H17:H22" si="0">G17*12</f>
        <v>3474840</v>
      </c>
      <c r="I17" s="793"/>
      <c r="J17" s="794"/>
      <c r="K17" s="285"/>
      <c r="L17" s="293"/>
    </row>
    <row r="18" spans="1:12">
      <c r="A18" s="285"/>
      <c r="B18" s="285"/>
      <c r="C18" s="633" t="s">
        <v>395</v>
      </c>
      <c r="D18" s="634" t="s">
        <v>402</v>
      </c>
      <c r="E18" s="635" t="s">
        <v>138</v>
      </c>
      <c r="F18" s="636" t="s">
        <v>403</v>
      </c>
      <c r="G18" s="637">
        <v>931740</v>
      </c>
      <c r="H18" s="795">
        <f t="shared" si="0"/>
        <v>11180880</v>
      </c>
      <c r="I18" s="796"/>
      <c r="J18" s="797"/>
      <c r="K18" s="285"/>
      <c r="L18" s="293"/>
    </row>
    <row r="19" spans="1:12">
      <c r="A19" s="285"/>
      <c r="B19" s="285"/>
      <c r="C19" s="643" t="s">
        <v>396</v>
      </c>
      <c r="D19" s="644" t="s">
        <v>402</v>
      </c>
      <c r="E19" s="645" t="s">
        <v>138</v>
      </c>
      <c r="F19" s="646" t="s">
        <v>403</v>
      </c>
      <c r="G19" s="647">
        <v>796990</v>
      </c>
      <c r="H19" s="798">
        <f t="shared" si="0"/>
        <v>9563880</v>
      </c>
      <c r="I19" s="799"/>
      <c r="J19" s="800"/>
      <c r="K19" s="285"/>
      <c r="L19" s="293"/>
    </row>
    <row r="20" spans="1:12">
      <c r="A20" s="285"/>
      <c r="B20" s="285"/>
      <c r="C20" s="643" t="s">
        <v>397</v>
      </c>
      <c r="D20" s="644" t="s">
        <v>402</v>
      </c>
      <c r="E20" s="645" t="s">
        <v>138</v>
      </c>
      <c r="F20" s="646" t="s">
        <v>403</v>
      </c>
      <c r="G20" s="647">
        <v>1319210</v>
      </c>
      <c r="H20" s="798">
        <f t="shared" si="0"/>
        <v>15830520</v>
      </c>
      <c r="I20" s="799"/>
      <c r="J20" s="800"/>
      <c r="K20" s="285"/>
      <c r="L20" s="293"/>
    </row>
    <row r="21" spans="1:12">
      <c r="A21" s="285"/>
      <c r="B21" s="285"/>
      <c r="C21" s="643" t="s">
        <v>398</v>
      </c>
      <c r="D21" s="644" t="s">
        <v>404</v>
      </c>
      <c r="E21" s="645" t="s">
        <v>138</v>
      </c>
      <c r="F21" s="646" t="s">
        <v>405</v>
      </c>
      <c r="G21" s="647">
        <v>666890</v>
      </c>
      <c r="H21" s="798">
        <f t="shared" si="0"/>
        <v>8002680</v>
      </c>
      <c r="I21" s="799"/>
      <c r="J21" s="800"/>
      <c r="K21" s="285"/>
      <c r="L21" s="293"/>
    </row>
    <row r="22" spans="1:12">
      <c r="A22" s="285"/>
      <c r="B22" s="285"/>
      <c r="C22" s="638" t="s">
        <v>399</v>
      </c>
      <c r="D22" s="639" t="s">
        <v>406</v>
      </c>
      <c r="E22" s="640" t="s">
        <v>138</v>
      </c>
      <c r="F22" s="641" t="s">
        <v>407</v>
      </c>
      <c r="G22" s="642">
        <v>957250</v>
      </c>
      <c r="H22" s="801">
        <f t="shared" si="0"/>
        <v>11487000</v>
      </c>
      <c r="I22" s="802"/>
      <c r="J22" s="803"/>
      <c r="K22" s="285"/>
      <c r="L22" s="293"/>
    </row>
    <row r="23" spans="1:12" ht="60" customHeight="1">
      <c r="A23" s="285"/>
      <c r="B23" s="804" t="s">
        <v>524</v>
      </c>
      <c r="C23" s="804"/>
      <c r="D23" s="804"/>
      <c r="E23" s="804"/>
      <c r="F23" s="804"/>
      <c r="G23" s="804"/>
      <c r="H23" s="804"/>
      <c r="I23" s="804"/>
      <c r="J23" s="804"/>
      <c r="K23" s="804"/>
      <c r="L23" s="804"/>
    </row>
    <row r="24" spans="1:12" ht="29.25" customHeight="1">
      <c r="A24" s="285"/>
      <c r="B24" s="805" t="s">
        <v>525</v>
      </c>
      <c r="C24" s="805"/>
      <c r="D24" s="805"/>
      <c r="E24" s="805"/>
      <c r="F24" s="805"/>
      <c r="G24" s="805"/>
      <c r="H24" s="805"/>
      <c r="I24" s="805"/>
      <c r="J24" s="805"/>
      <c r="K24" s="805"/>
      <c r="L24" s="805"/>
    </row>
    <row r="25" spans="1:12" ht="8.25" customHeight="1">
      <c r="A25" s="285"/>
      <c r="B25" s="779"/>
      <c r="C25" s="779"/>
      <c r="D25" s="779"/>
      <c r="E25" s="779"/>
      <c r="F25" s="779"/>
      <c r="G25" s="779"/>
      <c r="H25" s="779"/>
      <c r="I25" s="779"/>
      <c r="J25" s="779"/>
      <c r="K25" s="779"/>
    </row>
    <row r="26" spans="1:12" ht="13.5">
      <c r="A26" s="778" t="s">
        <v>409</v>
      </c>
      <c r="B26" s="778"/>
      <c r="C26" s="778"/>
      <c r="D26" s="778"/>
      <c r="E26" s="778"/>
      <c r="F26" s="778"/>
      <c r="G26" s="778"/>
      <c r="H26" s="778"/>
      <c r="I26" s="778"/>
      <c r="J26" s="778"/>
      <c r="K26" s="778"/>
      <c r="L26" s="778"/>
    </row>
    <row r="27" spans="1:12" ht="86.25" customHeight="1">
      <c r="A27" s="296"/>
      <c r="B27" s="806" t="s">
        <v>538</v>
      </c>
      <c r="C27" s="806"/>
      <c r="D27" s="806"/>
      <c r="E27" s="806"/>
      <c r="F27" s="806"/>
      <c r="G27" s="806"/>
      <c r="H27" s="806"/>
      <c r="I27" s="806"/>
      <c r="J27" s="806"/>
      <c r="K27" s="806"/>
      <c r="L27" s="806"/>
    </row>
    <row r="28" spans="1:12" ht="206.25" customHeight="1">
      <c r="A28" s="285"/>
      <c r="B28" s="784"/>
      <c r="C28" s="784"/>
      <c r="D28" s="784"/>
      <c r="E28" s="784"/>
      <c r="F28" s="784"/>
      <c r="G28" s="784"/>
      <c r="H28" s="784"/>
      <c r="I28" s="784"/>
      <c r="J28" s="784"/>
      <c r="K28" s="784"/>
      <c r="L28" s="784"/>
    </row>
    <row r="29" spans="1:12" ht="55.5" customHeight="1">
      <c r="A29" s="285"/>
      <c r="B29" s="806" t="s">
        <v>539</v>
      </c>
      <c r="C29" s="806"/>
      <c r="D29" s="806"/>
      <c r="E29" s="806"/>
      <c r="F29" s="806"/>
      <c r="G29" s="806"/>
      <c r="H29" s="806"/>
      <c r="I29" s="806"/>
      <c r="J29" s="806"/>
      <c r="K29" s="806"/>
      <c r="L29" s="806"/>
    </row>
    <row r="30" spans="1:12">
      <c r="A30" s="779"/>
      <c r="B30" s="779"/>
      <c r="C30" s="779"/>
      <c r="D30" s="779"/>
      <c r="E30" s="779"/>
      <c r="F30" s="779"/>
      <c r="G30" s="779"/>
      <c r="H30" s="779"/>
      <c r="I30" s="779"/>
      <c r="J30" s="779"/>
      <c r="K30" s="779"/>
    </row>
    <row r="31" spans="1:12" ht="13.5">
      <c r="A31" s="778" t="s">
        <v>420</v>
      </c>
      <c r="B31" s="778"/>
      <c r="C31" s="778"/>
      <c r="D31" s="778"/>
      <c r="E31" s="778"/>
      <c r="F31" s="778"/>
      <c r="G31" s="778"/>
      <c r="H31" s="778"/>
      <c r="I31" s="778"/>
      <c r="J31" s="778"/>
      <c r="K31" s="778"/>
      <c r="L31" s="205"/>
    </row>
    <row r="32" spans="1:12" ht="67.5" customHeight="1">
      <c r="A32" s="205"/>
      <c r="B32" s="806" t="s">
        <v>526</v>
      </c>
      <c r="C32" s="806"/>
      <c r="D32" s="806"/>
      <c r="E32" s="806"/>
      <c r="F32" s="806"/>
      <c r="G32" s="806"/>
      <c r="H32" s="806"/>
      <c r="I32" s="806"/>
      <c r="J32" s="806"/>
      <c r="K32" s="806"/>
      <c r="L32" s="806"/>
    </row>
    <row r="33" spans="1:12" ht="259.5" customHeight="1">
      <c r="B33" s="776"/>
      <c r="C33" s="776"/>
      <c r="D33" s="776"/>
      <c r="E33" s="776"/>
      <c r="F33" s="776"/>
      <c r="G33" s="776"/>
      <c r="H33" s="776"/>
      <c r="I33" s="776"/>
      <c r="J33" s="776"/>
      <c r="K33" s="776"/>
      <c r="L33" s="776"/>
    </row>
    <row r="34" spans="1:12">
      <c r="B34" s="806" t="s">
        <v>527</v>
      </c>
      <c r="C34" s="806"/>
      <c r="D34" s="806"/>
      <c r="E34" s="806"/>
      <c r="F34" s="806"/>
      <c r="G34" s="806"/>
      <c r="I34" s="298"/>
      <c r="J34" s="785" t="s">
        <v>411</v>
      </c>
      <c r="K34" s="785"/>
    </row>
    <row r="35" spans="1:12">
      <c r="B35" s="806"/>
      <c r="C35" s="806"/>
      <c r="D35" s="806"/>
      <c r="E35" s="806"/>
      <c r="F35" s="806"/>
      <c r="G35" s="806"/>
      <c r="I35" s="298" t="s">
        <v>412</v>
      </c>
      <c r="J35" s="580"/>
      <c r="K35" s="582">
        <f>'結果（グラフ）'!$AC$20</f>
        <v>33594614.393939734</v>
      </c>
    </row>
    <row r="36" spans="1:12">
      <c r="B36" s="806"/>
      <c r="C36" s="806"/>
      <c r="D36" s="806"/>
      <c r="E36" s="806"/>
      <c r="F36" s="806"/>
      <c r="G36" s="806"/>
      <c r="I36" s="298" t="s">
        <v>413</v>
      </c>
      <c r="J36" s="580"/>
      <c r="K36" s="582">
        <f>'結果（グラフ）'!$AC$21</f>
        <v>66777053.030813754</v>
      </c>
    </row>
    <row r="37" spans="1:12">
      <c r="B37" s="806"/>
      <c r="C37" s="806"/>
      <c r="D37" s="806"/>
      <c r="E37" s="806"/>
      <c r="F37" s="806"/>
      <c r="G37" s="806"/>
      <c r="I37" s="298" t="s">
        <v>414</v>
      </c>
      <c r="J37" s="581"/>
      <c r="K37" s="582">
        <f>'結果（グラフ）'!$AC$22</f>
        <v>3542364.5563757122</v>
      </c>
    </row>
    <row r="38" spans="1:12">
      <c r="B38" s="806"/>
      <c r="C38" s="806"/>
      <c r="D38" s="806"/>
      <c r="E38" s="806"/>
      <c r="F38" s="806"/>
      <c r="G38" s="806"/>
      <c r="I38" s="298" t="s">
        <v>415</v>
      </c>
      <c r="J38" s="580"/>
      <c r="K38" s="582">
        <f>'結果（グラフ）'!$AC$23</f>
        <v>14575933.882393003</v>
      </c>
    </row>
    <row r="39" spans="1:12">
      <c r="B39" s="806"/>
      <c r="C39" s="806"/>
      <c r="D39" s="806"/>
      <c r="E39" s="806"/>
      <c r="F39" s="806"/>
      <c r="G39" s="806"/>
      <c r="I39" s="298" t="s">
        <v>416</v>
      </c>
      <c r="J39" s="787">
        <f>'結果（グラフ）'!$AC$24</f>
        <v>-9268586.4172200263</v>
      </c>
      <c r="K39" s="788"/>
    </row>
    <row r="40" spans="1:12">
      <c r="B40" s="806"/>
      <c r="C40" s="806"/>
      <c r="D40" s="806"/>
      <c r="E40" s="806"/>
      <c r="F40" s="806"/>
      <c r="G40" s="806"/>
      <c r="I40" s="298" t="s">
        <v>417</v>
      </c>
      <c r="J40" s="787">
        <f>'結果（グラフ）'!$AC$25</f>
        <v>-36798245.786233962</v>
      </c>
      <c r="K40" s="788"/>
    </row>
    <row r="42" spans="1:12" ht="13.5">
      <c r="A42" s="814" t="s">
        <v>421</v>
      </c>
      <c r="B42" s="814"/>
      <c r="C42" s="814"/>
      <c r="D42" s="814"/>
      <c r="E42" s="814"/>
      <c r="F42" s="814"/>
      <c r="G42" s="814"/>
      <c r="H42" s="814"/>
      <c r="I42" s="814"/>
      <c r="J42" s="814"/>
      <c r="K42" s="814"/>
      <c r="L42" s="814"/>
    </row>
    <row r="43" spans="1:12" ht="52.5" customHeight="1">
      <c r="A43" s="205"/>
      <c r="B43" s="806" t="s">
        <v>528</v>
      </c>
      <c r="C43" s="806"/>
      <c r="D43" s="806"/>
      <c r="E43" s="806"/>
      <c r="F43" s="806"/>
      <c r="G43" s="806"/>
      <c r="H43" s="806"/>
      <c r="I43" s="806"/>
      <c r="J43" s="806"/>
      <c r="K43" s="806"/>
      <c r="L43" s="806"/>
    </row>
    <row r="44" spans="1:12" ht="36.75" customHeight="1">
      <c r="A44" s="205"/>
      <c r="B44" s="815" t="s">
        <v>488</v>
      </c>
      <c r="C44" s="815"/>
      <c r="D44" s="815"/>
      <c r="E44" s="815"/>
      <c r="F44" s="815"/>
      <c r="G44" s="815"/>
      <c r="H44" s="815"/>
      <c r="I44" s="815"/>
      <c r="J44" s="815"/>
      <c r="K44" s="815"/>
      <c r="L44" s="815"/>
    </row>
    <row r="45" spans="1:12" ht="84.75" customHeight="1">
      <c r="B45" s="816" t="s">
        <v>552</v>
      </c>
      <c r="C45" s="816"/>
      <c r="D45" s="816"/>
      <c r="E45" s="816"/>
      <c r="F45" s="816"/>
      <c r="G45" s="816"/>
      <c r="H45" s="816"/>
      <c r="I45" s="816"/>
      <c r="J45" s="816"/>
      <c r="K45" s="816"/>
      <c r="L45" s="816"/>
    </row>
    <row r="46" spans="1:12" ht="42.75" customHeight="1" thickBot="1">
      <c r="B46" s="205"/>
      <c r="C46" s="205"/>
      <c r="D46" s="205"/>
      <c r="E46" s="205"/>
      <c r="F46" s="205"/>
      <c r="G46" s="205"/>
      <c r="H46" s="205"/>
      <c r="I46" s="205"/>
      <c r="J46" s="205"/>
      <c r="K46" s="205"/>
      <c r="L46" s="205"/>
    </row>
    <row r="47" spans="1:12" ht="7.5" customHeight="1" thickTop="1" thickBot="1">
      <c r="B47" s="205"/>
      <c r="C47" s="810" t="s">
        <v>422</v>
      </c>
      <c r="D47" s="299"/>
      <c r="E47" s="206"/>
      <c r="F47" s="206"/>
      <c r="G47" s="205"/>
      <c r="H47" s="205"/>
      <c r="I47" s="205"/>
      <c r="J47" s="205"/>
      <c r="K47" s="205"/>
      <c r="L47" s="205"/>
    </row>
    <row r="48" spans="1:12" ht="11.25" customHeight="1" thickTop="1" thickBot="1">
      <c r="B48" s="300"/>
      <c r="C48" s="811"/>
      <c r="D48" s="301"/>
      <c r="E48" s="302"/>
      <c r="F48" s="302"/>
      <c r="G48" s="303"/>
      <c r="H48" s="303"/>
      <c r="I48" s="303"/>
      <c r="J48" s="303"/>
      <c r="K48" s="303"/>
      <c r="L48" s="304"/>
    </row>
    <row r="49" spans="2:12" ht="38.25" customHeight="1" thickTop="1" thickBot="1">
      <c r="B49" s="807" t="s">
        <v>530</v>
      </c>
      <c r="C49" s="808"/>
      <c r="D49" s="808"/>
      <c r="E49" s="808"/>
      <c r="F49" s="808"/>
      <c r="G49" s="808"/>
      <c r="H49" s="808"/>
      <c r="I49" s="808"/>
      <c r="J49" s="808"/>
      <c r="K49" s="808"/>
      <c r="L49" s="809"/>
    </row>
    <row r="50" spans="2:12" ht="15" thickTop="1" thickBot="1">
      <c r="B50" s="205"/>
      <c r="C50" s="205"/>
      <c r="D50" s="205"/>
      <c r="E50" s="205"/>
      <c r="F50" s="205"/>
      <c r="G50" s="205"/>
      <c r="H50" s="205"/>
      <c r="I50" s="205"/>
      <c r="J50" s="205"/>
      <c r="K50" s="205"/>
      <c r="L50" s="205"/>
    </row>
    <row r="51" spans="2:12" ht="9" customHeight="1" thickTop="1" thickBot="1">
      <c r="B51" s="205"/>
      <c r="C51" s="810" t="s">
        <v>423</v>
      </c>
      <c r="D51" s="299"/>
      <c r="E51" s="206"/>
      <c r="F51" s="206"/>
      <c r="G51" s="205"/>
      <c r="H51" s="205"/>
      <c r="I51" s="205"/>
      <c r="J51" s="205"/>
      <c r="K51" s="205"/>
      <c r="L51" s="205"/>
    </row>
    <row r="52" spans="2:12" ht="9" customHeight="1" thickTop="1" thickBot="1">
      <c r="B52" s="305"/>
      <c r="C52" s="811"/>
      <c r="D52" s="306"/>
      <c r="E52" s="302"/>
      <c r="F52" s="302"/>
      <c r="G52" s="303"/>
      <c r="H52" s="303"/>
      <c r="I52" s="303"/>
      <c r="J52" s="303"/>
      <c r="K52" s="303"/>
      <c r="L52" s="304"/>
    </row>
    <row r="53" spans="2:12" ht="47.25" customHeight="1" thickTop="1" thickBot="1">
      <c r="B53" s="807" t="s">
        <v>529</v>
      </c>
      <c r="C53" s="808"/>
      <c r="D53" s="808"/>
      <c r="E53" s="808"/>
      <c r="F53" s="808"/>
      <c r="G53" s="808"/>
      <c r="H53" s="808"/>
      <c r="I53" s="808"/>
      <c r="J53" s="808"/>
      <c r="K53" s="808"/>
      <c r="L53" s="809"/>
    </row>
    <row r="54" spans="2:12" ht="12.75" thickTop="1"/>
  </sheetData>
  <mergeCells count="41">
    <mergeCell ref="J39:K39"/>
    <mergeCell ref="B49:L49"/>
    <mergeCell ref="C51:C52"/>
    <mergeCell ref="B53:L53"/>
    <mergeCell ref="I4:K4"/>
    <mergeCell ref="I5:K5"/>
    <mergeCell ref="A42:L42"/>
    <mergeCell ref="B43:L43"/>
    <mergeCell ref="B44:L44"/>
    <mergeCell ref="B45:L45"/>
    <mergeCell ref="C47:C48"/>
    <mergeCell ref="A8:L8"/>
    <mergeCell ref="A10:L10"/>
    <mergeCell ref="A11:L11"/>
    <mergeCell ref="B14:L14"/>
    <mergeCell ref="B32:L32"/>
    <mergeCell ref="J34:K34"/>
    <mergeCell ref="J1:L1"/>
    <mergeCell ref="J40:K40"/>
    <mergeCell ref="H15:J15"/>
    <mergeCell ref="H16:J16"/>
    <mergeCell ref="H17:J17"/>
    <mergeCell ref="H18:J18"/>
    <mergeCell ref="H19:J19"/>
    <mergeCell ref="H20:J20"/>
    <mergeCell ref="H21:J21"/>
    <mergeCell ref="H22:J22"/>
    <mergeCell ref="B23:L23"/>
    <mergeCell ref="B24:L24"/>
    <mergeCell ref="B27:L27"/>
    <mergeCell ref="B34:G40"/>
    <mergeCell ref="B29:L29"/>
    <mergeCell ref="B33:L33"/>
    <mergeCell ref="I6:K6"/>
    <mergeCell ref="A26:L26"/>
    <mergeCell ref="A30:K30"/>
    <mergeCell ref="A31:K31"/>
    <mergeCell ref="A13:K13"/>
    <mergeCell ref="D15:F15"/>
    <mergeCell ref="B28:L28"/>
    <mergeCell ref="B25:K25"/>
  </mergeCells>
  <phoneticPr fontId="1"/>
  <pageMargins left="0.43307086614173229" right="0.43307086614173229" top="0.35433070866141736" bottom="0.15748031496062992"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E688D-6CD5-494B-8239-8DD8BAE261A9}">
  <sheetPr>
    <tabColor rgb="FFFF0000"/>
  </sheetPr>
  <dimension ref="A1:K47"/>
  <sheetViews>
    <sheetView tabSelected="1" zoomScale="150" zoomScaleNormal="150" workbookViewId="0">
      <selection activeCell="N10" sqref="N10"/>
    </sheetView>
  </sheetViews>
  <sheetFormatPr defaultRowHeight="13.5"/>
  <cols>
    <col min="1" max="1" width="5.125" style="205" customWidth="1"/>
    <col min="2" max="2" width="3.75" style="205" customWidth="1"/>
    <col min="3" max="3" width="14.625" style="205" customWidth="1"/>
    <col min="4" max="4" width="3" style="205" customWidth="1"/>
    <col min="5" max="5" width="14.625" style="205" customWidth="1"/>
    <col min="6" max="6" width="4.25" style="205" customWidth="1"/>
    <col min="7" max="7" width="10.625" style="205" customWidth="1"/>
    <col min="8" max="8" width="9.75" style="205" customWidth="1"/>
    <col min="9" max="9" width="5" style="205" bestFit="1" customWidth="1"/>
    <col min="10" max="10" width="13.125" style="205" customWidth="1"/>
    <col min="11" max="11" width="2.375" style="205" customWidth="1"/>
    <col min="12" max="12" width="7.625" style="205" customWidth="1"/>
    <col min="13" max="16384" width="9" style="205"/>
  </cols>
  <sheetData>
    <row r="1" spans="1:11" ht="18.75" customHeight="1">
      <c r="E1" s="295"/>
      <c r="I1" s="830" t="s">
        <v>540</v>
      </c>
      <c r="J1" s="830"/>
      <c r="K1" s="830"/>
    </row>
    <row r="3" spans="1:11" ht="17.25">
      <c r="A3" s="839" t="s">
        <v>424</v>
      </c>
      <c r="B3" s="839"/>
      <c r="C3" s="839"/>
      <c r="D3" s="839"/>
      <c r="E3" s="839"/>
      <c r="F3" s="839"/>
      <c r="G3" s="839"/>
      <c r="H3" s="839"/>
      <c r="I3" s="839"/>
      <c r="J3" s="839"/>
      <c r="K3" s="309"/>
    </row>
    <row r="5" spans="1:11">
      <c r="A5" s="205" t="s">
        <v>425</v>
      </c>
      <c r="B5" s="205" t="s">
        <v>426</v>
      </c>
    </row>
    <row r="6" spans="1:11">
      <c r="B6" s="307" t="s">
        <v>429</v>
      </c>
      <c r="C6" s="205" t="s">
        <v>427</v>
      </c>
      <c r="D6" s="307" t="s">
        <v>431</v>
      </c>
      <c r="E6" s="205" t="s">
        <v>428</v>
      </c>
      <c r="F6" s="307" t="s">
        <v>433</v>
      </c>
      <c r="G6" s="205" t="s">
        <v>252</v>
      </c>
      <c r="I6" s="827" t="s">
        <v>425</v>
      </c>
      <c r="J6" s="824"/>
    </row>
    <row r="7" spans="1:11">
      <c r="B7" s="307" t="s">
        <v>430</v>
      </c>
      <c r="C7" s="205" t="s">
        <v>434</v>
      </c>
      <c r="D7" s="307" t="s">
        <v>432</v>
      </c>
      <c r="E7" s="205" t="s">
        <v>435</v>
      </c>
      <c r="I7" s="828"/>
      <c r="J7" s="825"/>
    </row>
    <row r="8" spans="1:11">
      <c r="I8" s="829"/>
      <c r="J8" s="826"/>
    </row>
    <row r="10" spans="1:11">
      <c r="A10" s="205" t="s">
        <v>436</v>
      </c>
      <c r="B10" s="205" t="s">
        <v>442</v>
      </c>
      <c r="I10" s="827" t="s">
        <v>436</v>
      </c>
      <c r="J10" s="824"/>
    </row>
    <row r="11" spans="1:11">
      <c r="B11" s="307" t="s">
        <v>429</v>
      </c>
      <c r="C11" s="205" t="s">
        <v>437</v>
      </c>
      <c r="D11" s="307" t="s">
        <v>431</v>
      </c>
      <c r="E11" s="205" t="s">
        <v>438</v>
      </c>
      <c r="F11" s="307"/>
      <c r="I11" s="828"/>
      <c r="J11" s="825"/>
    </row>
    <row r="12" spans="1:11">
      <c r="B12" s="307" t="s">
        <v>433</v>
      </c>
      <c r="C12" s="205" t="s">
        <v>439</v>
      </c>
      <c r="D12" s="307" t="s">
        <v>430</v>
      </c>
      <c r="E12" s="205" t="s">
        <v>440</v>
      </c>
      <c r="F12" s="307"/>
      <c r="I12" s="829"/>
      <c r="J12" s="826"/>
    </row>
    <row r="14" spans="1:11" ht="31.5" customHeight="1">
      <c r="A14" s="308" t="s">
        <v>441</v>
      </c>
      <c r="B14" s="815" t="s">
        <v>451</v>
      </c>
      <c r="C14" s="815"/>
      <c r="D14" s="815"/>
      <c r="E14" s="815"/>
      <c r="F14" s="815"/>
      <c r="G14" s="815"/>
      <c r="H14" s="815"/>
      <c r="I14" s="815"/>
      <c r="J14" s="815"/>
    </row>
    <row r="15" spans="1:11" ht="30" customHeight="1">
      <c r="B15" s="831"/>
      <c r="C15" s="832"/>
      <c r="D15" s="832"/>
      <c r="E15" s="832"/>
      <c r="F15" s="832"/>
      <c r="G15" s="832"/>
      <c r="H15" s="832"/>
      <c r="I15" s="832"/>
      <c r="J15" s="833"/>
    </row>
    <row r="17" spans="1:10">
      <c r="A17" s="205" t="s">
        <v>443</v>
      </c>
      <c r="B17" s="806" t="s">
        <v>531</v>
      </c>
      <c r="C17" s="806"/>
      <c r="D17" s="806"/>
      <c r="E17" s="806"/>
      <c r="F17" s="806"/>
      <c r="G17" s="806"/>
      <c r="H17" s="806"/>
      <c r="I17" s="834" t="s">
        <v>443</v>
      </c>
      <c r="J17" s="631" t="s">
        <v>553</v>
      </c>
    </row>
    <row r="18" spans="1:10">
      <c r="B18" s="806"/>
      <c r="C18" s="806"/>
      <c r="D18" s="806"/>
      <c r="E18" s="806"/>
      <c r="F18" s="806"/>
      <c r="G18" s="806"/>
      <c r="H18" s="806"/>
      <c r="I18" s="834"/>
      <c r="J18" s="607"/>
    </row>
    <row r="19" spans="1:10">
      <c r="B19" s="307" t="s">
        <v>429</v>
      </c>
      <c r="C19" s="205" t="s">
        <v>0</v>
      </c>
      <c r="D19" s="205" t="s">
        <v>431</v>
      </c>
      <c r="E19" s="205" t="s">
        <v>394</v>
      </c>
      <c r="F19" s="307" t="s">
        <v>433</v>
      </c>
      <c r="G19" s="205" t="s">
        <v>444</v>
      </c>
      <c r="I19" s="834"/>
      <c r="J19" s="607"/>
    </row>
    <row r="20" spans="1:10">
      <c r="B20" s="307" t="s">
        <v>430</v>
      </c>
      <c r="C20" s="205" t="s">
        <v>3</v>
      </c>
      <c r="F20" s="307" t="s">
        <v>432</v>
      </c>
      <c r="G20" s="205" t="s">
        <v>5</v>
      </c>
      <c r="I20" s="834"/>
      <c r="J20" s="630" t="s">
        <v>554</v>
      </c>
    </row>
    <row r="21" spans="1:10">
      <c r="B21" s="307" t="s">
        <v>446</v>
      </c>
      <c r="C21" s="205" t="s">
        <v>4</v>
      </c>
      <c r="D21" s="205" t="s">
        <v>447</v>
      </c>
      <c r="E21" s="205" t="s">
        <v>6</v>
      </c>
      <c r="F21" s="307" t="s">
        <v>449</v>
      </c>
      <c r="G21" s="205" t="s">
        <v>448</v>
      </c>
      <c r="I21" s="834"/>
      <c r="J21" s="825"/>
    </row>
    <row r="22" spans="1:10">
      <c r="B22" s="307" t="s">
        <v>555</v>
      </c>
      <c r="C22" s="205" t="s">
        <v>450</v>
      </c>
      <c r="F22" s="583"/>
      <c r="G22" s="584"/>
      <c r="I22" s="834"/>
      <c r="J22" s="825"/>
    </row>
    <row r="23" spans="1:10" ht="8.25" customHeight="1">
      <c r="I23" s="834"/>
      <c r="J23" s="826"/>
    </row>
    <row r="24" spans="1:10">
      <c r="B24" s="840" t="s">
        <v>532</v>
      </c>
      <c r="C24" s="840"/>
      <c r="D24" s="840"/>
      <c r="E24" s="840"/>
      <c r="F24" s="840"/>
      <c r="G24" s="840"/>
      <c r="H24" s="840"/>
      <c r="I24" s="840"/>
      <c r="J24" s="297"/>
    </row>
    <row r="25" spans="1:10">
      <c r="B25" s="823"/>
      <c r="C25" s="823"/>
      <c r="D25" s="835" t="s">
        <v>452</v>
      </c>
      <c r="E25" s="836"/>
      <c r="F25" s="835" t="s">
        <v>454</v>
      </c>
      <c r="G25" s="836"/>
      <c r="H25" s="835" t="s">
        <v>455</v>
      </c>
      <c r="I25" s="836"/>
      <c r="J25" s="310"/>
    </row>
    <row r="26" spans="1:10">
      <c r="B26" s="819" t="s">
        <v>445</v>
      </c>
      <c r="C26" s="819"/>
      <c r="D26" s="821" t="s">
        <v>460</v>
      </c>
      <c r="E26" s="821"/>
      <c r="F26" s="822">
        <v>25490</v>
      </c>
      <c r="G26" s="822"/>
      <c r="H26" s="841">
        <v>305880</v>
      </c>
      <c r="I26" s="841"/>
    </row>
    <row r="27" spans="1:10">
      <c r="B27" s="819" t="s">
        <v>453</v>
      </c>
      <c r="C27" s="819"/>
      <c r="D27" s="821" t="s">
        <v>461</v>
      </c>
      <c r="E27" s="821"/>
      <c r="F27" s="822">
        <v>30030</v>
      </c>
      <c r="G27" s="822"/>
      <c r="H27" s="841">
        <v>360360</v>
      </c>
      <c r="I27" s="841"/>
    </row>
    <row r="28" spans="1:10">
      <c r="B28" s="819" t="s">
        <v>456</v>
      </c>
      <c r="C28" s="819"/>
      <c r="D28" s="821" t="s">
        <v>462</v>
      </c>
      <c r="E28" s="821"/>
      <c r="F28" s="822">
        <v>5759500</v>
      </c>
      <c r="G28" s="822"/>
      <c r="H28" s="841">
        <v>68954250</v>
      </c>
      <c r="I28" s="841"/>
    </row>
    <row r="29" spans="1:10">
      <c r="B29" s="819" t="s">
        <v>457</v>
      </c>
      <c r="C29" s="819"/>
      <c r="D29" s="821" t="s">
        <v>463</v>
      </c>
      <c r="E29" s="821"/>
      <c r="F29" s="822">
        <v>285700</v>
      </c>
      <c r="G29" s="822"/>
      <c r="H29" s="841">
        <v>3341800</v>
      </c>
      <c r="I29" s="841"/>
    </row>
    <row r="30" spans="1:10">
      <c r="B30" s="819" t="s">
        <v>458</v>
      </c>
      <c r="C30" s="819"/>
      <c r="D30" s="821" t="s">
        <v>464</v>
      </c>
      <c r="E30" s="821"/>
      <c r="F30" s="822">
        <v>58000</v>
      </c>
      <c r="G30" s="822"/>
      <c r="H30" s="841">
        <v>699000</v>
      </c>
      <c r="I30" s="841"/>
    </row>
    <row r="31" spans="1:10">
      <c r="B31" s="819" t="s">
        <v>459</v>
      </c>
      <c r="C31" s="819"/>
      <c r="D31" s="821" t="s">
        <v>465</v>
      </c>
      <c r="E31" s="821"/>
      <c r="F31" s="822">
        <v>64000</v>
      </c>
      <c r="G31" s="822"/>
      <c r="H31" s="841">
        <v>722000</v>
      </c>
      <c r="I31" s="841"/>
    </row>
    <row r="32" spans="1:10">
      <c r="B32" s="820"/>
      <c r="C32" s="820"/>
    </row>
    <row r="33" spans="1:10" ht="45" customHeight="1">
      <c r="A33" s="308" t="s">
        <v>466</v>
      </c>
      <c r="B33" s="815" t="s">
        <v>467</v>
      </c>
      <c r="C33" s="815"/>
      <c r="D33" s="815"/>
      <c r="E33" s="815"/>
      <c r="F33" s="815"/>
      <c r="G33" s="815"/>
      <c r="H33" s="815"/>
      <c r="I33" s="207" t="s">
        <v>466</v>
      </c>
      <c r="J33" s="312"/>
    </row>
    <row r="34" spans="1:10">
      <c r="B34" s="307" t="s">
        <v>429</v>
      </c>
      <c r="C34" s="205" t="s">
        <v>468</v>
      </c>
    </row>
    <row r="35" spans="1:10">
      <c r="B35" s="307" t="s">
        <v>431</v>
      </c>
      <c r="C35" s="205" t="s">
        <v>469</v>
      </c>
    </row>
    <row r="36" spans="1:10">
      <c r="B36" s="307" t="s">
        <v>433</v>
      </c>
      <c r="C36" s="205" t="s">
        <v>470</v>
      </c>
    </row>
    <row r="37" spans="1:10">
      <c r="B37" s="307" t="s">
        <v>430</v>
      </c>
      <c r="C37" s="205" t="s">
        <v>489</v>
      </c>
    </row>
    <row r="38" spans="1:10">
      <c r="B38" s="307" t="s">
        <v>432</v>
      </c>
      <c r="C38" s="205" t="s">
        <v>471</v>
      </c>
      <c r="H38" s="311" t="s">
        <v>472</v>
      </c>
    </row>
    <row r="40" spans="1:10" ht="42" customHeight="1">
      <c r="A40" s="308" t="s">
        <v>473</v>
      </c>
      <c r="B40" s="815" t="s">
        <v>533</v>
      </c>
      <c r="C40" s="815"/>
      <c r="D40" s="815"/>
      <c r="E40" s="815"/>
      <c r="F40" s="815"/>
      <c r="G40" s="815"/>
      <c r="H40" s="815"/>
      <c r="I40" s="207" t="s">
        <v>473</v>
      </c>
      <c r="J40" s="312"/>
    </row>
    <row r="41" spans="1:10">
      <c r="B41" s="307" t="s">
        <v>429</v>
      </c>
      <c r="C41" s="205" t="s">
        <v>474</v>
      </c>
      <c r="D41" s="307" t="s">
        <v>431</v>
      </c>
      <c r="E41" s="205" t="s">
        <v>475</v>
      </c>
      <c r="F41" s="307" t="s">
        <v>433</v>
      </c>
      <c r="G41" s="205" t="s">
        <v>476</v>
      </c>
    </row>
    <row r="42" spans="1:10">
      <c r="B42" s="307" t="s">
        <v>430</v>
      </c>
      <c r="C42" s="205" t="s">
        <v>477</v>
      </c>
      <c r="D42" s="608" t="s">
        <v>432</v>
      </c>
      <c r="E42" s="609" t="s">
        <v>471</v>
      </c>
      <c r="H42" s="610" t="s">
        <v>472</v>
      </c>
    </row>
    <row r="44" spans="1:10" ht="30.75" customHeight="1">
      <c r="A44" s="838" t="s">
        <v>478</v>
      </c>
      <c r="B44" s="838"/>
      <c r="C44" s="838"/>
      <c r="D44" s="838"/>
      <c r="E44" s="838"/>
      <c r="F44" s="838"/>
      <c r="G44" s="838"/>
      <c r="H44" s="838"/>
      <c r="I44" s="838"/>
      <c r="J44" s="838"/>
    </row>
    <row r="45" spans="1:10" ht="47.25" customHeight="1">
      <c r="A45" s="842"/>
      <c r="B45" s="843"/>
      <c r="C45" s="843"/>
      <c r="D45" s="843"/>
      <c r="E45" s="843"/>
      <c r="F45" s="843"/>
      <c r="G45" s="843"/>
      <c r="H45" s="843"/>
      <c r="I45" s="843"/>
      <c r="J45" s="844"/>
    </row>
    <row r="46" spans="1:10" ht="6.75" customHeight="1"/>
    <row r="47" spans="1:10" s="206" customFormat="1" ht="24.75" customHeight="1">
      <c r="A47" s="837" t="s">
        <v>542</v>
      </c>
      <c r="B47" s="837"/>
      <c r="C47" s="837"/>
      <c r="D47" s="837"/>
      <c r="E47" s="837"/>
      <c r="F47" s="837"/>
      <c r="G47" s="837"/>
      <c r="H47" s="837"/>
      <c r="I47" s="837"/>
      <c r="J47" s="837"/>
    </row>
  </sheetData>
  <mergeCells count="46">
    <mergeCell ref="A47:J47"/>
    <mergeCell ref="A44:J44"/>
    <mergeCell ref="A3:J3"/>
    <mergeCell ref="B24:I24"/>
    <mergeCell ref="F25:G25"/>
    <mergeCell ref="H25:I25"/>
    <mergeCell ref="H31:I31"/>
    <mergeCell ref="B33:H33"/>
    <mergeCell ref="B40:H40"/>
    <mergeCell ref="A45:J45"/>
    <mergeCell ref="H26:I26"/>
    <mergeCell ref="H27:I27"/>
    <mergeCell ref="H28:I28"/>
    <mergeCell ref="H29:I29"/>
    <mergeCell ref="H30:I30"/>
    <mergeCell ref="B28:C28"/>
    <mergeCell ref="B14:J14"/>
    <mergeCell ref="B15:J15"/>
    <mergeCell ref="B29:C29"/>
    <mergeCell ref="D29:E29"/>
    <mergeCell ref="F26:G26"/>
    <mergeCell ref="F27:G27"/>
    <mergeCell ref="F28:G28"/>
    <mergeCell ref="F29:G29"/>
    <mergeCell ref="B26:C26"/>
    <mergeCell ref="B27:C27"/>
    <mergeCell ref="I17:I23"/>
    <mergeCell ref="J21:J23"/>
    <mergeCell ref="D25:E25"/>
    <mergeCell ref="J6:J8"/>
    <mergeCell ref="I6:I8"/>
    <mergeCell ref="I10:I12"/>
    <mergeCell ref="J10:J12"/>
    <mergeCell ref="I1:K1"/>
    <mergeCell ref="B31:C31"/>
    <mergeCell ref="B32:C32"/>
    <mergeCell ref="D31:E31"/>
    <mergeCell ref="F31:G31"/>
    <mergeCell ref="B17:H18"/>
    <mergeCell ref="B25:C25"/>
    <mergeCell ref="D26:E26"/>
    <mergeCell ref="D27:E27"/>
    <mergeCell ref="D28:E28"/>
    <mergeCell ref="B30:C30"/>
    <mergeCell ref="D30:E30"/>
    <mergeCell ref="F30:G30"/>
  </mergeCells>
  <phoneticPr fontId="1"/>
  <pageMargins left="0.70866141732283472" right="0.31496062992125984" top="0.35433070866141736"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29C23-731A-4DEA-93B3-EB26ED6D5090}">
  <sheetPr>
    <pageSetUpPr fitToPage="1"/>
  </sheetPr>
  <dimension ref="A1:V145"/>
  <sheetViews>
    <sheetView topLeftCell="A43" zoomScale="120" zoomScaleNormal="120" workbookViewId="0">
      <selection activeCell="I123" sqref="I123"/>
    </sheetView>
  </sheetViews>
  <sheetFormatPr defaultRowHeight="12"/>
  <cols>
    <col min="1" max="1" width="2.875" style="405" customWidth="1"/>
    <col min="2" max="2" width="21.5" style="432" customWidth="1"/>
    <col min="3" max="3" width="8.25" style="435" customWidth="1"/>
    <col min="4" max="4" width="10.75" style="435" customWidth="1"/>
    <col min="5" max="5" width="2.375" style="433" customWidth="1"/>
    <col min="6" max="6" width="8.625" style="432" customWidth="1"/>
    <col min="7" max="21" width="8.625" style="433" customWidth="1"/>
    <col min="22" max="16384" width="9" style="433"/>
  </cols>
  <sheetData>
    <row r="1" spans="1:21" ht="17.25" customHeight="1">
      <c r="B1" s="627"/>
      <c r="C1" s="626"/>
      <c r="D1" s="626"/>
      <c r="E1" s="626"/>
      <c r="S1" s="434"/>
      <c r="T1" s="757"/>
      <c r="U1" s="757"/>
    </row>
    <row r="2" spans="1:21" ht="12" customHeight="1">
      <c r="C2" s="622"/>
      <c r="D2" s="622"/>
      <c r="E2" s="622"/>
      <c r="S2" s="435"/>
      <c r="T2" s="758"/>
      <c r="U2" s="758"/>
    </row>
    <row r="3" spans="1:21" ht="17.25">
      <c r="A3" s="436"/>
      <c r="C3" s="622"/>
      <c r="D3" s="622"/>
      <c r="E3" s="623"/>
      <c r="J3" s="571"/>
    </row>
    <row r="4" spans="1:21" ht="8.25" customHeight="1">
      <c r="C4" s="622"/>
      <c r="D4" s="622"/>
      <c r="E4" s="623"/>
    </row>
    <row r="5" spans="1:21" ht="14.25">
      <c r="A5" s="181" t="s">
        <v>32</v>
      </c>
      <c r="C5" s="622"/>
      <c r="D5" s="622"/>
      <c r="E5" s="623"/>
    </row>
    <row r="6" spans="1:21" ht="18" customHeight="1">
      <c r="A6" s="143" t="s">
        <v>33</v>
      </c>
      <c r="C6" s="624"/>
      <c r="D6" s="624"/>
      <c r="E6" s="625"/>
      <c r="F6" s="437"/>
      <c r="G6" s="439"/>
      <c r="U6" s="513" t="s">
        <v>164</v>
      </c>
    </row>
    <row r="7" spans="1:21" ht="24" customHeight="1">
      <c r="A7" s="747"/>
      <c r="B7" s="748"/>
      <c r="C7" s="746" t="s">
        <v>243</v>
      </c>
      <c r="D7" s="746"/>
      <c r="E7" s="438"/>
      <c r="F7" s="440" t="s">
        <v>47</v>
      </c>
      <c r="G7" s="441" t="s">
        <v>226</v>
      </c>
      <c r="H7" s="441" t="s">
        <v>227</v>
      </c>
      <c r="I7" s="441" t="s">
        <v>228</v>
      </c>
      <c r="J7" s="441" t="s">
        <v>229</v>
      </c>
      <c r="K7" s="441" t="s">
        <v>230</v>
      </c>
      <c r="L7" s="441" t="s">
        <v>231</v>
      </c>
      <c r="M7" s="441" t="s">
        <v>232</v>
      </c>
      <c r="N7" s="441" t="s">
        <v>233</v>
      </c>
      <c r="O7" s="441" t="s">
        <v>234</v>
      </c>
      <c r="P7" s="441" t="s">
        <v>235</v>
      </c>
      <c r="Q7" s="441" t="s">
        <v>236</v>
      </c>
      <c r="R7" s="441" t="s">
        <v>237</v>
      </c>
      <c r="S7" s="441" t="s">
        <v>238</v>
      </c>
      <c r="T7" s="441" t="s">
        <v>239</v>
      </c>
      <c r="U7" s="441" t="s">
        <v>240</v>
      </c>
    </row>
    <row r="8" spans="1:21" ht="35.1" customHeight="1">
      <c r="A8" s="442" t="s">
        <v>0</v>
      </c>
      <c r="B8" s="443"/>
      <c r="C8" s="444" t="s">
        <v>543</v>
      </c>
      <c r="D8" s="514">
        <v>52380120</v>
      </c>
      <c r="E8" s="445"/>
      <c r="F8" s="560">
        <v>52380120</v>
      </c>
      <c r="G8" s="560">
        <v>52380120</v>
      </c>
      <c r="H8" s="446">
        <v>52380120</v>
      </c>
      <c r="I8" s="446">
        <v>52380120</v>
      </c>
      <c r="J8" s="446">
        <v>52380120</v>
      </c>
      <c r="K8" s="446">
        <v>52380120</v>
      </c>
      <c r="L8" s="446">
        <v>52380120</v>
      </c>
      <c r="M8" s="446">
        <v>52380120</v>
      </c>
      <c r="N8" s="446">
        <v>52380120</v>
      </c>
      <c r="O8" s="446">
        <v>52380120</v>
      </c>
      <c r="P8" s="446">
        <v>52380120</v>
      </c>
      <c r="Q8" s="446">
        <v>52380120</v>
      </c>
      <c r="R8" s="446">
        <v>52380120</v>
      </c>
      <c r="S8" s="446">
        <v>52380120</v>
      </c>
      <c r="T8" s="446">
        <v>52380120</v>
      </c>
      <c r="U8" s="446">
        <v>52380120</v>
      </c>
    </row>
    <row r="9" spans="1:21" ht="35.1" customHeight="1">
      <c r="A9" s="447" t="s">
        <v>35</v>
      </c>
      <c r="B9" s="443"/>
      <c r="C9" s="444" t="s">
        <v>543</v>
      </c>
      <c r="D9" s="514">
        <v>666240</v>
      </c>
      <c r="E9" s="445"/>
      <c r="F9" s="560">
        <v>666240</v>
      </c>
      <c r="G9" s="560">
        <v>666240</v>
      </c>
      <c r="H9" s="446">
        <v>666240</v>
      </c>
      <c r="I9" s="446">
        <v>666240</v>
      </c>
      <c r="J9" s="446">
        <v>666240</v>
      </c>
      <c r="K9" s="446">
        <v>666240</v>
      </c>
      <c r="L9" s="446">
        <v>666240</v>
      </c>
      <c r="M9" s="446">
        <v>666240</v>
      </c>
      <c r="N9" s="446">
        <v>666240</v>
      </c>
      <c r="O9" s="446">
        <v>666240</v>
      </c>
      <c r="P9" s="446">
        <v>666240</v>
      </c>
      <c r="Q9" s="446">
        <v>666240</v>
      </c>
      <c r="R9" s="446">
        <v>666240</v>
      </c>
      <c r="S9" s="446">
        <v>666240</v>
      </c>
      <c r="T9" s="446">
        <v>666240</v>
      </c>
      <c r="U9" s="446">
        <v>666240</v>
      </c>
    </row>
    <row r="10" spans="1:21" ht="35.1" customHeight="1">
      <c r="A10" s="447" t="s">
        <v>36</v>
      </c>
      <c r="B10" s="443"/>
      <c r="C10" s="444" t="s">
        <v>544</v>
      </c>
      <c r="D10" s="517">
        <v>-4.5431237091375261E-3</v>
      </c>
      <c r="E10" s="445"/>
      <c r="F10" s="560">
        <v>73389850</v>
      </c>
      <c r="G10" s="560">
        <v>73717050</v>
      </c>
      <c r="H10" s="446">
        <v>73382144.322377324</v>
      </c>
      <c r="I10" s="446">
        <v>73048760.162678987</v>
      </c>
      <c r="J10" s="446">
        <v>72716890.608460814</v>
      </c>
      <c r="K10" s="446">
        <v>72386528.778682753</v>
      </c>
      <c r="L10" s="446">
        <v>72057667.823566154</v>
      </c>
      <c r="M10" s="446">
        <v>71730300.924451753</v>
      </c>
      <c r="N10" s="446">
        <v>71404421.293658301</v>
      </c>
      <c r="O10" s="446">
        <v>71080022.174341843</v>
      </c>
      <c r="P10" s="446">
        <v>70757096.840355575</v>
      </c>
      <c r="Q10" s="446">
        <v>70435638.596110418</v>
      </c>
      <c r="R10" s="446">
        <v>70115640.77643618</v>
      </c>
      <c r="S10" s="446">
        <v>69797096.746443376</v>
      </c>
      <c r="T10" s="446">
        <v>69479999.90138565</v>
      </c>
      <c r="U10" s="446">
        <v>69164343.666522786</v>
      </c>
    </row>
    <row r="11" spans="1:21" ht="35.1" customHeight="1">
      <c r="A11" s="447" t="s">
        <v>34</v>
      </c>
      <c r="B11" s="443"/>
      <c r="C11" s="444" t="s">
        <v>545</v>
      </c>
      <c r="D11" s="514">
        <v>4587017.666666667</v>
      </c>
      <c r="E11" s="445"/>
      <c r="F11" s="560">
        <v>3341425</v>
      </c>
      <c r="G11" s="560">
        <v>2892027</v>
      </c>
      <c r="H11" s="446">
        <v>4587017.666666667</v>
      </c>
      <c r="I11" s="446">
        <v>4587017.666666667</v>
      </c>
      <c r="J11" s="446">
        <v>4587017.666666667</v>
      </c>
      <c r="K11" s="446">
        <v>4587017.666666667</v>
      </c>
      <c r="L11" s="446">
        <v>4587017.666666667</v>
      </c>
      <c r="M11" s="446">
        <v>4587017.666666667</v>
      </c>
      <c r="N11" s="446">
        <v>4587017.666666667</v>
      </c>
      <c r="O11" s="446">
        <v>4587017.666666667</v>
      </c>
      <c r="P11" s="446">
        <v>4587017.666666667</v>
      </c>
      <c r="Q11" s="446">
        <v>4587017.666666667</v>
      </c>
      <c r="R11" s="446">
        <v>4587017.666666667</v>
      </c>
      <c r="S11" s="446">
        <v>4587017.666666667</v>
      </c>
      <c r="T11" s="446">
        <v>4587017.666666667</v>
      </c>
      <c r="U11" s="446">
        <v>4587017.666666667</v>
      </c>
    </row>
    <row r="12" spans="1:21" ht="35.1" customHeight="1">
      <c r="A12" s="449"/>
      <c r="B12" s="573" t="s">
        <v>41</v>
      </c>
      <c r="C12" s="444"/>
      <c r="D12" s="515"/>
      <c r="E12" s="438"/>
      <c r="F12" s="560">
        <v>129777635</v>
      </c>
      <c r="G12" s="560">
        <f>SUM(G8:G11)</f>
        <v>129655437</v>
      </c>
      <c r="H12" s="446">
        <f t="shared" ref="H12:U12" si="0">SUM(H8:H11)</f>
        <v>131015521.989044</v>
      </c>
      <c r="I12" s="446">
        <f t="shared" si="0"/>
        <v>130682137.82934566</v>
      </c>
      <c r="J12" s="446">
        <f t="shared" si="0"/>
        <v>130350268.27512749</v>
      </c>
      <c r="K12" s="446">
        <f t="shared" si="0"/>
        <v>130019906.44534943</v>
      </c>
      <c r="L12" s="446">
        <f t="shared" si="0"/>
        <v>129691045.49023283</v>
      </c>
      <c r="M12" s="446">
        <f t="shared" si="0"/>
        <v>129363678.59111843</v>
      </c>
      <c r="N12" s="446">
        <f t="shared" si="0"/>
        <v>129037798.96032497</v>
      </c>
      <c r="O12" s="446">
        <f t="shared" si="0"/>
        <v>128713399.84100851</v>
      </c>
      <c r="P12" s="446">
        <f t="shared" si="0"/>
        <v>128390474.50702225</v>
      </c>
      <c r="Q12" s="446">
        <f t="shared" si="0"/>
        <v>128069016.26277709</v>
      </c>
      <c r="R12" s="446">
        <f t="shared" si="0"/>
        <v>127749018.44310285</v>
      </c>
      <c r="S12" s="446">
        <f t="shared" si="0"/>
        <v>127430474.41311005</v>
      </c>
      <c r="T12" s="446">
        <f t="shared" si="0"/>
        <v>127113377.56805232</v>
      </c>
      <c r="U12" s="446">
        <f t="shared" si="0"/>
        <v>126797721.33318946</v>
      </c>
    </row>
    <row r="13" spans="1:21" ht="24.75" customHeight="1">
      <c r="A13" s="143" t="s">
        <v>72</v>
      </c>
      <c r="E13" s="438"/>
      <c r="F13" s="559" t="s">
        <v>511</v>
      </c>
      <c r="G13" s="559" t="s">
        <v>510</v>
      </c>
      <c r="U13" s="579" t="s">
        <v>164</v>
      </c>
    </row>
    <row r="14" spans="1:21" ht="24" customHeight="1">
      <c r="A14" s="747"/>
      <c r="B14" s="748"/>
      <c r="C14" s="746" t="s">
        <v>243</v>
      </c>
      <c r="D14" s="746"/>
      <c r="E14" s="438"/>
      <c r="F14" s="441" t="s">
        <v>47</v>
      </c>
      <c r="G14" s="452" t="s">
        <v>226</v>
      </c>
      <c r="H14" s="452" t="s">
        <v>227</v>
      </c>
      <c r="I14" s="452" t="s">
        <v>228</v>
      </c>
      <c r="J14" s="452" t="s">
        <v>229</v>
      </c>
      <c r="K14" s="452" t="s">
        <v>230</v>
      </c>
      <c r="L14" s="452" t="s">
        <v>231</v>
      </c>
      <c r="M14" s="452" t="s">
        <v>232</v>
      </c>
      <c r="N14" s="452" t="s">
        <v>233</v>
      </c>
      <c r="O14" s="452" t="s">
        <v>234</v>
      </c>
      <c r="P14" s="452" t="s">
        <v>235</v>
      </c>
      <c r="Q14" s="452" t="s">
        <v>236</v>
      </c>
      <c r="R14" s="452" t="s">
        <v>237</v>
      </c>
      <c r="S14" s="452" t="s">
        <v>238</v>
      </c>
      <c r="T14" s="452" t="s">
        <v>239</v>
      </c>
      <c r="U14" s="452" t="s">
        <v>240</v>
      </c>
    </row>
    <row r="15" spans="1:21" ht="36">
      <c r="A15" s="453" t="s">
        <v>73</v>
      </c>
      <c r="B15" s="454"/>
      <c r="C15" s="448" t="s">
        <v>546</v>
      </c>
      <c r="D15" s="516">
        <v>2.9724682350073975E-3</v>
      </c>
      <c r="E15" s="445"/>
      <c r="F15" s="560">
        <v>53181424</v>
      </c>
      <c r="G15" s="560">
        <v>53350512</v>
      </c>
      <c r="H15" s="446">
        <v>53509094.702241383</v>
      </c>
      <c r="I15" s="446">
        <v>53668148.786527798</v>
      </c>
      <c r="J15" s="446">
        <v>53827675.654027402</v>
      </c>
      <c r="K15" s="446">
        <v>53987676.710073277</v>
      </c>
      <c r="L15" s="446">
        <v>54148153.364175819</v>
      </c>
      <c r="M15" s="446">
        <v>54309107.030035138</v>
      </c>
      <c r="N15" s="446">
        <v>54470539.125553533</v>
      </c>
      <c r="O15" s="446">
        <v>54632451.07284797</v>
      </c>
      <c r="P15" s="446">
        <v>54794844.298262604</v>
      </c>
      <c r="Q15" s="446">
        <v>54957720.232381366</v>
      </c>
      <c r="R15" s="446">
        <v>55121080.310040541</v>
      </c>
      <c r="S15" s="446">
        <v>55284925.970341429</v>
      </c>
      <c r="T15" s="446">
        <v>55449258.656663008</v>
      </c>
      <c r="U15" s="446">
        <v>55614079.81667465</v>
      </c>
    </row>
    <row r="16" spans="1:21" ht="35.1" customHeight="1">
      <c r="A16" s="453" t="s">
        <v>79</v>
      </c>
      <c r="B16" s="454"/>
      <c r="C16" s="448" t="s">
        <v>547</v>
      </c>
      <c r="D16" s="556">
        <v>10654679.857142856</v>
      </c>
      <c r="E16" s="445"/>
      <c r="F16" s="560">
        <v>9672119</v>
      </c>
      <c r="G16" s="560">
        <v>8735775</v>
      </c>
      <c r="H16" s="446">
        <v>10654679.857142856</v>
      </c>
      <c r="I16" s="446">
        <v>10654679.857142856</v>
      </c>
      <c r="J16" s="446">
        <v>10654679.857142856</v>
      </c>
      <c r="K16" s="446">
        <v>10654679.857142856</v>
      </c>
      <c r="L16" s="446">
        <v>10654679.857142856</v>
      </c>
      <c r="M16" s="446">
        <v>10654679.857142856</v>
      </c>
      <c r="N16" s="446">
        <v>10654679.857142856</v>
      </c>
      <c r="O16" s="446">
        <v>10654679.857142856</v>
      </c>
      <c r="P16" s="446">
        <v>10654679.857142856</v>
      </c>
      <c r="Q16" s="446">
        <v>10654679.857142856</v>
      </c>
      <c r="R16" s="446">
        <v>10654679.857142856</v>
      </c>
      <c r="S16" s="446">
        <v>10654679.857142856</v>
      </c>
      <c r="T16" s="446">
        <v>10654679.857142856</v>
      </c>
      <c r="U16" s="446">
        <v>10654679.857142856</v>
      </c>
    </row>
    <row r="17" spans="1:22" ht="35.1" customHeight="1">
      <c r="A17" s="453" t="s">
        <v>83</v>
      </c>
      <c r="B17" s="454"/>
      <c r="C17" s="448" t="s">
        <v>544</v>
      </c>
      <c r="D17" s="516">
        <v>7.0532563871922695E-3</v>
      </c>
      <c r="E17" s="445"/>
      <c r="F17" s="560">
        <v>14096479</v>
      </c>
      <c r="G17" s="560">
        <v>14116249</v>
      </c>
      <c r="H17" s="446">
        <v>14215814.523422446</v>
      </c>
      <c r="I17" s="446">
        <v>14316082.308008917</v>
      </c>
      <c r="J17" s="446">
        <v>14417057.306987451</v>
      </c>
      <c r="K17" s="446">
        <v>14518744.508522477</v>
      </c>
      <c r="L17" s="446">
        <v>14621148.935961226</v>
      </c>
      <c r="M17" s="446">
        <v>14724275.648081884</v>
      </c>
      <c r="N17" s="446">
        <v>14828129.739343496</v>
      </c>
      <c r="O17" s="446">
        <v>14932716.340137636</v>
      </c>
      <c r="P17" s="446">
        <v>15038040.617041843</v>
      </c>
      <c r="Q17" s="446">
        <v>15144107.77307485</v>
      </c>
      <c r="R17" s="446">
        <v>15250923.047953619</v>
      </c>
      <c r="S17" s="446">
        <v>15358491.718352176</v>
      </c>
      <c r="T17" s="446">
        <v>15466819.098162284</v>
      </c>
      <c r="U17" s="446">
        <v>15575910.538755944</v>
      </c>
    </row>
    <row r="18" spans="1:22" ht="48.75" customHeight="1">
      <c r="A18" s="453" t="s">
        <v>91</v>
      </c>
      <c r="B18" s="454"/>
      <c r="C18" s="448" t="s">
        <v>548</v>
      </c>
      <c r="D18" s="556">
        <v>22512996.1875</v>
      </c>
      <c r="E18" s="445"/>
      <c r="F18" s="560">
        <v>22539238</v>
      </c>
      <c r="G18" s="560">
        <v>19968030</v>
      </c>
      <c r="H18" s="446">
        <v>22512996.1875</v>
      </c>
      <c r="I18" s="446">
        <v>22512996.1875</v>
      </c>
      <c r="J18" s="446">
        <v>22512996.1875</v>
      </c>
      <c r="K18" s="446">
        <v>22512996.1875</v>
      </c>
      <c r="L18" s="446">
        <v>22512996.1875</v>
      </c>
      <c r="M18" s="446">
        <v>22512996.1875</v>
      </c>
      <c r="N18" s="446">
        <v>22512996.1875</v>
      </c>
      <c r="O18" s="446">
        <v>22512996.1875</v>
      </c>
      <c r="P18" s="446">
        <v>22512996.1875</v>
      </c>
      <c r="Q18" s="446">
        <v>22512996.1875</v>
      </c>
      <c r="R18" s="446">
        <v>22512996.1875</v>
      </c>
      <c r="S18" s="446">
        <v>22512996.1875</v>
      </c>
      <c r="T18" s="446">
        <v>22512996.1875</v>
      </c>
      <c r="U18" s="446">
        <v>22512996.1875</v>
      </c>
    </row>
    <row r="19" spans="1:22" ht="35.1" customHeight="1">
      <c r="A19" s="751" t="s">
        <v>41</v>
      </c>
      <c r="B19" s="752"/>
      <c r="C19" s="444"/>
      <c r="D19" s="515"/>
      <c r="F19" s="560">
        <v>99489260</v>
      </c>
      <c r="G19" s="560">
        <f>SUM(G15:G18)</f>
        <v>96170566</v>
      </c>
      <c r="H19" s="446">
        <f t="shared" ref="H19:U19" si="1">SUM(H15:H18)</f>
        <v>100892585.27030669</v>
      </c>
      <c r="I19" s="446">
        <f t="shared" si="1"/>
        <v>101151907.13917957</v>
      </c>
      <c r="J19" s="446">
        <f t="shared" si="1"/>
        <v>101412409.00565772</v>
      </c>
      <c r="K19" s="446">
        <f t="shared" si="1"/>
        <v>101674097.26323861</v>
      </c>
      <c r="L19" s="446">
        <f t="shared" si="1"/>
        <v>101936978.34477991</v>
      </c>
      <c r="M19" s="446">
        <f t="shared" si="1"/>
        <v>102201058.72275987</v>
      </c>
      <c r="N19" s="446">
        <f t="shared" si="1"/>
        <v>102466344.90953989</v>
      </c>
      <c r="O19" s="446">
        <f t="shared" si="1"/>
        <v>102732843.45762846</v>
      </c>
      <c r="P19" s="446">
        <f t="shared" si="1"/>
        <v>103000560.9599473</v>
      </c>
      <c r="Q19" s="446">
        <f t="shared" si="1"/>
        <v>103269504.05009907</v>
      </c>
      <c r="R19" s="446">
        <f t="shared" si="1"/>
        <v>103539679.40263702</v>
      </c>
      <c r="S19" s="446">
        <f t="shared" si="1"/>
        <v>103811093.73333646</v>
      </c>
      <c r="T19" s="446">
        <f t="shared" si="1"/>
        <v>104083753.79946814</v>
      </c>
      <c r="U19" s="446">
        <f t="shared" si="1"/>
        <v>104357666.40007345</v>
      </c>
    </row>
    <row r="20" spans="1:22" ht="12.75" customHeight="1">
      <c r="A20" s="455"/>
      <c r="B20" s="455"/>
      <c r="C20" s="456"/>
      <c r="D20" s="456"/>
      <c r="E20" s="438"/>
      <c r="F20" s="524"/>
      <c r="G20" s="510"/>
      <c r="H20" s="510"/>
      <c r="I20" s="510"/>
      <c r="J20" s="510"/>
      <c r="K20" s="510"/>
      <c r="L20" s="510"/>
      <c r="M20" s="510"/>
      <c r="N20" s="510"/>
      <c r="O20" s="510"/>
      <c r="P20" s="510"/>
      <c r="Q20" s="510"/>
      <c r="R20" s="510"/>
      <c r="S20" s="510"/>
      <c r="T20" s="510"/>
      <c r="U20" s="510"/>
      <c r="V20" s="438"/>
    </row>
    <row r="21" spans="1:22" ht="35.1" customHeight="1">
      <c r="A21" s="753" t="s">
        <v>161</v>
      </c>
      <c r="B21" s="753"/>
      <c r="C21" s="444"/>
      <c r="D21" s="451"/>
      <c r="F21" s="560">
        <v>30288375</v>
      </c>
      <c r="G21" s="560">
        <f>G12-G19</f>
        <v>33484871</v>
      </c>
      <c r="H21" s="446">
        <f t="shared" ref="H21:U21" si="2">H12-H19</f>
        <v>30122936.718737304</v>
      </c>
      <c r="I21" s="446">
        <f t="shared" si="2"/>
        <v>29530230.690166086</v>
      </c>
      <c r="J21" s="446">
        <f t="shared" si="2"/>
        <v>28937859.269469768</v>
      </c>
      <c r="K21" s="446">
        <f t="shared" si="2"/>
        <v>28345809.182110816</v>
      </c>
      <c r="L21" s="446">
        <f t="shared" si="2"/>
        <v>27754067.145452917</v>
      </c>
      <c r="M21" s="446">
        <f t="shared" si="2"/>
        <v>27162619.868358552</v>
      </c>
      <c r="N21" s="446">
        <f t="shared" si="2"/>
        <v>26571454.05078508</v>
      </c>
      <c r="O21" s="446">
        <f t="shared" si="2"/>
        <v>25980556.383380055</v>
      </c>
      <c r="P21" s="446">
        <f t="shared" si="2"/>
        <v>25389913.547074944</v>
      </c>
      <c r="Q21" s="446">
        <f t="shared" si="2"/>
        <v>24799512.212678015</v>
      </c>
      <c r="R21" s="446">
        <f t="shared" si="2"/>
        <v>24209339.040465832</v>
      </c>
      <c r="S21" s="446">
        <f t="shared" si="2"/>
        <v>23619380.679773584</v>
      </c>
      <c r="T21" s="446">
        <f t="shared" si="2"/>
        <v>23029623.768584177</v>
      </c>
      <c r="U21" s="446">
        <f t="shared" si="2"/>
        <v>22440054.933116004</v>
      </c>
    </row>
    <row r="22" spans="1:22" ht="23.25" customHeight="1">
      <c r="A22" s="457"/>
      <c r="B22" s="458"/>
      <c r="F22" s="559" t="s">
        <v>511</v>
      </c>
      <c r="G22" s="559" t="s">
        <v>510</v>
      </c>
      <c r="H22" s="459"/>
      <c r="I22" s="459"/>
      <c r="J22" s="459"/>
      <c r="K22" s="459"/>
      <c r="L22" s="459"/>
      <c r="M22" s="459"/>
      <c r="N22" s="459"/>
      <c r="O22" s="459"/>
      <c r="P22" s="459"/>
      <c r="Q22" s="459"/>
      <c r="R22" s="459"/>
      <c r="S22" s="459"/>
      <c r="T22" s="459"/>
      <c r="U22" s="459"/>
    </row>
    <row r="23" spans="1:22" ht="17.100000000000001" customHeight="1">
      <c r="A23" s="460" t="s">
        <v>103</v>
      </c>
      <c r="B23" s="461"/>
      <c r="C23" s="462"/>
      <c r="D23" s="463"/>
      <c r="E23" s="464"/>
      <c r="F23" s="612">
        <v>37464472</v>
      </c>
      <c r="G23" s="612">
        <f>SUM(G24:G29)</f>
        <v>33080653</v>
      </c>
      <c r="H23" s="612">
        <f>SUM(H24:H29)</f>
        <v>38807108</v>
      </c>
      <c r="I23" s="465">
        <f>SUM(I24:I29)</f>
        <v>30122936.718737304</v>
      </c>
      <c r="J23" s="465">
        <f t="shared" ref="J23:U23" si="3">SUM(J24:J29)</f>
        <v>29530230.690166082</v>
      </c>
      <c r="K23" s="465">
        <f t="shared" si="3"/>
        <v>28937859.269469764</v>
      </c>
      <c r="L23" s="465">
        <f t="shared" si="3"/>
        <v>28345809.182110816</v>
      </c>
      <c r="M23" s="465">
        <f t="shared" si="3"/>
        <v>27754067.145452917</v>
      </c>
      <c r="N23" s="465">
        <f t="shared" si="3"/>
        <v>27162619.868358549</v>
      </c>
      <c r="O23" s="465">
        <f t="shared" si="3"/>
        <v>26571454.050785083</v>
      </c>
      <c r="P23" s="465">
        <f t="shared" si="3"/>
        <v>25980556.383380055</v>
      </c>
      <c r="Q23" s="465">
        <f t="shared" si="3"/>
        <v>25389913.547074944</v>
      </c>
      <c r="R23" s="465">
        <f t="shared" si="3"/>
        <v>24799512.212678015</v>
      </c>
      <c r="S23" s="465">
        <f t="shared" si="3"/>
        <v>24209339.040465832</v>
      </c>
      <c r="T23" s="465">
        <f t="shared" si="3"/>
        <v>23619380.679773584</v>
      </c>
      <c r="U23" s="465">
        <f t="shared" si="3"/>
        <v>23029623.768584177</v>
      </c>
    </row>
    <row r="24" spans="1:22" ht="17.100000000000001" customHeight="1">
      <c r="A24" s="466"/>
      <c r="B24" s="467" t="s">
        <v>104</v>
      </c>
      <c r="C24" s="468" t="s">
        <v>202</v>
      </c>
      <c r="D24" s="518">
        <f>'資料４　科目別予測'!R25</f>
        <v>17000</v>
      </c>
      <c r="E24" s="464"/>
      <c r="F24" s="563">
        <v>17000000</v>
      </c>
      <c r="G24" s="560">
        <f>基礎データー!M69</f>
        <v>17000000</v>
      </c>
      <c r="H24" s="560">
        <v>17000000</v>
      </c>
      <c r="I24" s="469">
        <v>17000000</v>
      </c>
      <c r="J24" s="469">
        <v>17000000</v>
      </c>
      <c r="K24" s="469">
        <v>17000000</v>
      </c>
      <c r="L24" s="469">
        <v>17000000</v>
      </c>
      <c r="M24" s="469">
        <v>17000000</v>
      </c>
      <c r="N24" s="469">
        <v>17000000</v>
      </c>
      <c r="O24" s="469">
        <v>17000000</v>
      </c>
      <c r="P24" s="469">
        <v>17000000</v>
      </c>
      <c r="Q24" s="469">
        <v>17000000</v>
      </c>
      <c r="R24" s="469">
        <v>17000000</v>
      </c>
      <c r="S24" s="469">
        <v>17000000</v>
      </c>
      <c r="T24" s="469">
        <v>17000000</v>
      </c>
      <c r="U24" s="469">
        <v>17000000</v>
      </c>
    </row>
    <row r="25" spans="1:22" ht="17.100000000000001" customHeight="1">
      <c r="A25" s="466"/>
      <c r="B25" s="470" t="s">
        <v>105</v>
      </c>
      <c r="C25" s="754" t="s">
        <v>242</v>
      </c>
      <c r="D25" s="519">
        <f>'資料４　科目別予測'!S26</f>
        <v>0.20699439257846058</v>
      </c>
      <c r="E25" s="471"/>
      <c r="F25" s="560">
        <v>4228545</v>
      </c>
      <c r="G25" s="560">
        <f>基礎データー!M70</f>
        <v>3328605</v>
      </c>
      <c r="H25" s="560">
        <f>基礎データー!N70</f>
        <v>3961446</v>
      </c>
      <c r="I25" s="469">
        <f>(H21-I24)*D25</f>
        <v>2716374.3149406048</v>
      </c>
      <c r="J25" s="469">
        <f>(I21-J24)*D25</f>
        <v>2593687.4905789141</v>
      </c>
      <c r="K25" s="469">
        <f>(J21-K24)*D25</f>
        <v>2471069.92817104</v>
      </c>
      <c r="L25" s="469">
        <f>(K21-L24)*D25</f>
        <v>2348518.8799621491</v>
      </c>
      <c r="M25" s="469">
        <f>(L21-M24)*D25</f>
        <v>2226031.596521006</v>
      </c>
      <c r="N25" s="469">
        <f>(M21-N24)*D25</f>
        <v>2103605.3266566736</v>
      </c>
      <c r="O25" s="469">
        <f>(N21-O24)*D25</f>
        <v>1981237.3173349036</v>
      </c>
      <c r="P25" s="469">
        <f>(O21-P24)*D25</f>
        <v>1858924.8135943713</v>
      </c>
      <c r="Q25" s="469">
        <f>(P21-Q24)*D25</f>
        <v>1736665.0584625755</v>
      </c>
      <c r="R25" s="469">
        <f>(Q21-R24)*D25</f>
        <v>1614455.2928715709</v>
      </c>
      <c r="S25" s="469">
        <f>(R21-S24)*D25</f>
        <v>1492292.7555734068</v>
      </c>
      <c r="T25" s="469">
        <f>(S21-T24)*D25</f>
        <v>1370174.6830553305</v>
      </c>
      <c r="U25" s="469">
        <f>(T21-U24)*D25</f>
        <v>1248098.30945473</v>
      </c>
    </row>
    <row r="26" spans="1:22" ht="17.100000000000001" customHeight="1">
      <c r="A26" s="466"/>
      <c r="B26" s="470" t="s">
        <v>106</v>
      </c>
      <c r="C26" s="755"/>
      <c r="D26" s="519">
        <f>'資料４　科目別予測'!S27</f>
        <v>0.19261848383893365</v>
      </c>
      <c r="E26" s="471"/>
      <c r="F26" s="560">
        <v>3730078</v>
      </c>
      <c r="G26" s="560">
        <f>基礎データー!M71</f>
        <v>3097431</v>
      </c>
      <c r="H26" s="560">
        <f>基礎データー!N71</f>
        <v>4368767</v>
      </c>
      <c r="I26" s="469">
        <f>(H21-I24)*D26</f>
        <v>2527720.1742774504</v>
      </c>
      <c r="J26" s="469">
        <f>(I21-J24)*D26</f>
        <v>2413554.0376918665</v>
      </c>
      <c r="K26" s="469">
        <f>(J21-K24)*D26</f>
        <v>2299452.352767827</v>
      </c>
      <c r="L26" s="469">
        <f>(K21-L24)*D26</f>
        <v>2185412.5625840374</v>
      </c>
      <c r="M26" s="469">
        <f>(L21-M24)*D26</f>
        <v>2071432.1086592299</v>
      </c>
      <c r="N26" s="469">
        <f>(M21-N24)*D26</f>
        <v>1957508.4308746478</v>
      </c>
      <c r="O26" s="469">
        <f>(N21-O24)*D26</f>
        <v>1843638.9673962418</v>
      </c>
      <c r="P26" s="469">
        <f>(O21-P24)*D26</f>
        <v>1729821.1545967236</v>
      </c>
      <c r="Q26" s="469">
        <f>(P21-Q24)*D26</f>
        <v>1616052.4269773057</v>
      </c>
      <c r="R26" s="469">
        <f>(Q21-R24)*D26</f>
        <v>1502330.2170892858</v>
      </c>
      <c r="S26" s="469">
        <f>(R21-S24)*D26</f>
        <v>1388651.9554553612</v>
      </c>
      <c r="T26" s="469">
        <f>(S21-T24)*D26</f>
        <v>1275015.0704907177</v>
      </c>
      <c r="U26" s="469">
        <f>(T21-U24)*D26</f>
        <v>1161416.9884238816</v>
      </c>
    </row>
    <row r="27" spans="1:22" ht="17.100000000000001" customHeight="1">
      <c r="A27" s="466"/>
      <c r="B27" s="470" t="s">
        <v>107</v>
      </c>
      <c r="C27" s="755"/>
      <c r="D27" s="519">
        <f>'資料４　科目別予測'!S28</f>
        <v>0.29804069523793592</v>
      </c>
      <c r="E27" s="471"/>
      <c r="F27" s="560">
        <v>6535114</v>
      </c>
      <c r="G27" s="560">
        <f>基礎データー!M72</f>
        <v>4792689</v>
      </c>
      <c r="H27" s="560">
        <f>基礎データー!N72</f>
        <v>6961816</v>
      </c>
      <c r="I27" s="469">
        <f>(H21-I24)*D27</f>
        <v>3911169.1832159036</v>
      </c>
      <c r="J27" s="469">
        <f>(I21-J24)*D27</f>
        <v>3734518.6663888218</v>
      </c>
      <c r="K27" s="469">
        <f>(J21-K24)*D27</f>
        <v>3557967.8763254075</v>
      </c>
      <c r="L27" s="469">
        <f>(K21-L24)*D27</f>
        <v>3381512.8566732649</v>
      </c>
      <c r="M27" s="469">
        <f>(L21-M24)*D27</f>
        <v>3205149.6486662324</v>
      </c>
      <c r="N27" s="469">
        <f>(M21-N24)*D27</f>
        <v>3028874.2910044435</v>
      </c>
      <c r="O27" s="469">
        <f>(N21-O24)*D27</f>
        <v>2852682.8197339433</v>
      </c>
      <c r="P27" s="469">
        <f>(O21-P24)*D27</f>
        <v>2676571.2681260752</v>
      </c>
      <c r="Q27" s="469">
        <f>(P21-Q24)*D27</f>
        <v>2500535.6665563933</v>
      </c>
      <c r="R27" s="469">
        <f>(Q21-R24)*D27</f>
        <v>2324572.0423833276</v>
      </c>
      <c r="S27" s="469">
        <f>(R21-S24)*D27</f>
        <v>2148676.4198264303</v>
      </c>
      <c r="T27" s="469">
        <f>(S21-T24)*D27</f>
        <v>1972844.8198442799</v>
      </c>
      <c r="U27" s="469">
        <f>(T21-U24)*D27</f>
        <v>1797073.2600120113</v>
      </c>
    </row>
    <row r="28" spans="1:22" ht="17.100000000000001" customHeight="1">
      <c r="A28" s="466"/>
      <c r="B28" s="470" t="s">
        <v>108</v>
      </c>
      <c r="C28" s="755"/>
      <c r="D28" s="519">
        <f>'資料４　科目別予測'!S29</f>
        <v>0.10133661860622202</v>
      </c>
      <c r="E28" s="471"/>
      <c r="F28" s="560">
        <v>2097055</v>
      </c>
      <c r="G28" s="560">
        <f>基礎データー!M73</f>
        <v>1629559</v>
      </c>
      <c r="H28" s="560">
        <f>基礎データー!N73</f>
        <v>2423181</v>
      </c>
      <c r="I28" s="469">
        <f>(H21-I24)*D28</f>
        <v>1329834.0332602689</v>
      </c>
      <c r="J28" s="469">
        <f>(I21-J24)*D28</f>
        <v>1269771.2084973387</v>
      </c>
      <c r="K28" s="469">
        <f>(J21-K24)*D28</f>
        <v>1209742.29176501</v>
      </c>
      <c r="L28" s="469">
        <f>(K21-L24)*D28</f>
        <v>1149745.9378665355</v>
      </c>
      <c r="M28" s="469">
        <f>(L21-M24)*D28</f>
        <v>1089780.8007844649</v>
      </c>
      <c r="N28" s="469">
        <f>(M21-N24)*D28</f>
        <v>1029845.5336398649</v>
      </c>
      <c r="O28" s="469">
        <f>(N21-O24)*D28</f>
        <v>969938.78865138639</v>
      </c>
      <c r="P28" s="469">
        <f>(O21-P24)*D28</f>
        <v>910059.21709425724</v>
      </c>
      <c r="Q28" s="469">
        <f>(P21-Q24)*D28</f>
        <v>850205.46925910888</v>
      </c>
      <c r="R28" s="469">
        <f>(Q21-R24)*D28</f>
        <v>790376.19441072282</v>
      </c>
      <c r="S28" s="469">
        <f>(R21-S24)*D28</f>
        <v>730570.04074663261</v>
      </c>
      <c r="T28" s="469">
        <f>(S21-T24)*D28</f>
        <v>670785.6553556103</v>
      </c>
      <c r="U28" s="469">
        <f>(T21-U24)*D28</f>
        <v>611021.6841760258</v>
      </c>
    </row>
    <row r="29" spans="1:22" ht="17.100000000000001" customHeight="1">
      <c r="A29" s="472"/>
      <c r="B29" s="473" t="s">
        <v>109</v>
      </c>
      <c r="C29" s="756"/>
      <c r="D29" s="519">
        <f>'資料４　科目別予測'!S30</f>
        <v>0.20100980973844781</v>
      </c>
      <c r="E29" s="471"/>
      <c r="F29" s="561">
        <v>3873680</v>
      </c>
      <c r="G29" s="560">
        <f>基礎データー!M74</f>
        <v>3232369</v>
      </c>
      <c r="H29" s="560">
        <f>基礎データー!N74</f>
        <v>4091898</v>
      </c>
      <c r="I29" s="469">
        <f>(H21-I24)*D29</f>
        <v>2637839.0130430763</v>
      </c>
      <c r="J29" s="469">
        <f>(I21-J24)*D29</f>
        <v>2518699.2870091447</v>
      </c>
      <c r="K29" s="469">
        <f>(J21-K24)*D29</f>
        <v>2399626.8204404837</v>
      </c>
      <c r="L29" s="469">
        <f>(K21-L24)*D29</f>
        <v>2280618.9450248294</v>
      </c>
      <c r="M29" s="469">
        <f>(L21-M24)*D29</f>
        <v>2161672.9908219832</v>
      </c>
      <c r="N29" s="469">
        <f>(M21-N24)*D29</f>
        <v>2042786.2861829223</v>
      </c>
      <c r="O29" s="469">
        <f>(N21-O24)*D29</f>
        <v>1923956.1576686045</v>
      </c>
      <c r="P29" s="469">
        <f>(O21-P24)*D29</f>
        <v>1805179.9299686279</v>
      </c>
      <c r="Q29" s="469">
        <f>(P21-Q24)*D29</f>
        <v>1686454.9258195602</v>
      </c>
      <c r="R29" s="469">
        <f>(Q21-R24)*D29</f>
        <v>1567778.4659231079</v>
      </c>
      <c r="S29" s="469">
        <f>(R21-S24)*D29</f>
        <v>1449147.8688640008</v>
      </c>
      <c r="T29" s="469">
        <f>(S21-T24)*D29</f>
        <v>1330560.4510276455</v>
      </c>
      <c r="U29" s="469">
        <f>(T21-U24)*D29</f>
        <v>1212013.5265175281</v>
      </c>
    </row>
    <row r="30" spans="1:22" ht="17.100000000000001" customHeight="1">
      <c r="A30" s="474"/>
      <c r="B30" s="475"/>
      <c r="C30" s="476"/>
      <c r="D30" s="520">
        <f>SUM(D25:D29)</f>
        <v>1</v>
      </c>
      <c r="E30" s="477"/>
      <c r="F30" s="559" t="s">
        <v>511</v>
      </c>
      <c r="G30" s="559" t="s">
        <v>511</v>
      </c>
      <c r="H30" s="478"/>
      <c r="I30" s="478"/>
      <c r="J30" s="478"/>
      <c r="K30" s="478"/>
      <c r="L30" s="478"/>
      <c r="M30" s="478"/>
      <c r="N30" s="478"/>
      <c r="O30" s="478"/>
      <c r="P30" s="478"/>
      <c r="Q30" s="478"/>
      <c r="R30" s="478"/>
      <c r="S30" s="478"/>
      <c r="T30" s="478"/>
      <c r="U30" s="478"/>
    </row>
    <row r="31" spans="1:22" ht="20.100000000000001" customHeight="1">
      <c r="A31" s="405" t="s">
        <v>53</v>
      </c>
      <c r="F31" s="479"/>
    </row>
    <row r="32" spans="1:22" ht="20.100000000000001" customHeight="1">
      <c r="A32" s="405" t="s">
        <v>54</v>
      </c>
    </row>
    <row r="33" spans="1:21" ht="23.25" customHeight="1">
      <c r="A33" s="405" t="s">
        <v>33</v>
      </c>
      <c r="C33" s="761"/>
      <c r="D33" s="761"/>
      <c r="E33" s="438"/>
      <c r="U33" s="579" t="s">
        <v>164</v>
      </c>
    </row>
    <row r="34" spans="1:21" ht="28.5" customHeight="1">
      <c r="A34" s="747"/>
      <c r="B34" s="748"/>
      <c r="C34" s="746" t="s">
        <v>201</v>
      </c>
      <c r="D34" s="746"/>
      <c r="E34" s="464"/>
      <c r="F34" s="480" t="s">
        <v>225</v>
      </c>
      <c r="G34" s="481" t="s">
        <v>226</v>
      </c>
      <c r="H34" s="481" t="s">
        <v>227</v>
      </c>
      <c r="I34" s="481" t="s">
        <v>228</v>
      </c>
      <c r="J34" s="481" t="s">
        <v>229</v>
      </c>
      <c r="K34" s="481" t="s">
        <v>230</v>
      </c>
      <c r="L34" s="481" t="s">
        <v>231</v>
      </c>
      <c r="M34" s="481" t="s">
        <v>232</v>
      </c>
      <c r="N34" s="481" t="s">
        <v>233</v>
      </c>
      <c r="O34" s="481" t="s">
        <v>234</v>
      </c>
      <c r="P34" s="481" t="s">
        <v>235</v>
      </c>
      <c r="Q34" s="481" t="s">
        <v>236</v>
      </c>
      <c r="R34" s="481" t="s">
        <v>237</v>
      </c>
      <c r="S34" s="481" t="s">
        <v>238</v>
      </c>
      <c r="T34" s="481" t="s">
        <v>239</v>
      </c>
      <c r="U34" s="481" t="s">
        <v>240</v>
      </c>
    </row>
    <row r="35" spans="1:21" ht="20.100000000000001" customHeight="1">
      <c r="A35" s="442" t="s">
        <v>55</v>
      </c>
      <c r="B35" s="443"/>
      <c r="C35" s="444" t="s">
        <v>543</v>
      </c>
      <c r="D35" s="521">
        <v>3474840</v>
      </c>
      <c r="E35" s="464"/>
      <c r="F35" s="560">
        <v>3474840</v>
      </c>
      <c r="G35" s="560">
        <v>3474840</v>
      </c>
      <c r="H35" s="446">
        <v>3474840</v>
      </c>
      <c r="I35" s="446">
        <v>3474840</v>
      </c>
      <c r="J35" s="446">
        <v>3474840</v>
      </c>
      <c r="K35" s="446">
        <v>3474840</v>
      </c>
      <c r="L35" s="446">
        <v>3474840</v>
      </c>
      <c r="M35" s="446">
        <v>3474840</v>
      </c>
      <c r="N35" s="446">
        <v>3474840</v>
      </c>
      <c r="O35" s="446">
        <v>3474840</v>
      </c>
      <c r="P35" s="446">
        <v>3474840</v>
      </c>
      <c r="Q35" s="446">
        <v>3474840</v>
      </c>
      <c r="R35" s="446">
        <v>3474840</v>
      </c>
      <c r="S35" s="446">
        <v>3474840</v>
      </c>
      <c r="T35" s="446">
        <v>3474840</v>
      </c>
      <c r="U35" s="446">
        <v>3474840</v>
      </c>
    </row>
    <row r="36" spans="1:21" ht="20.100000000000001" customHeight="1">
      <c r="A36" s="449" t="s">
        <v>162</v>
      </c>
      <c r="B36" s="454"/>
      <c r="C36" s="444" t="s">
        <v>549</v>
      </c>
      <c r="D36" s="521">
        <v>200326.66666666666</v>
      </c>
      <c r="E36" s="464"/>
      <c r="F36" s="560">
        <v>185855</v>
      </c>
      <c r="G36" s="560">
        <v>196540</v>
      </c>
      <c r="H36" s="446">
        <v>160000</v>
      </c>
      <c r="I36" s="446">
        <v>200326.66666666666</v>
      </c>
      <c r="J36" s="446">
        <v>200326.66666666666</v>
      </c>
      <c r="K36" s="446">
        <v>200326.66666666666</v>
      </c>
      <c r="L36" s="446">
        <v>200326.66666666666</v>
      </c>
      <c r="M36" s="446">
        <v>200326.66666666666</v>
      </c>
      <c r="N36" s="446">
        <v>200326.66666666666</v>
      </c>
      <c r="O36" s="446">
        <v>200326.66666666666</v>
      </c>
      <c r="P36" s="446">
        <v>200326.66666666666</v>
      </c>
      <c r="Q36" s="446">
        <v>200326.66666666666</v>
      </c>
      <c r="R36" s="446">
        <v>200326.66666666666</v>
      </c>
      <c r="S36" s="446">
        <v>200326.66666666666</v>
      </c>
      <c r="T36" s="446">
        <v>200326.66666666666</v>
      </c>
      <c r="U36" s="446">
        <v>200326.66666666666</v>
      </c>
    </row>
    <row r="37" spans="1:21" ht="20.100000000000001" customHeight="1">
      <c r="A37" s="449" t="s">
        <v>58</v>
      </c>
      <c r="B37" s="454"/>
      <c r="C37" s="444" t="str">
        <f>'資料４　科目別予測'!Q39</f>
        <v>固定</v>
      </c>
      <c r="D37" s="521">
        <f>'資料４　科目別予測'!R39</f>
        <v>17000000</v>
      </c>
      <c r="E37" s="464"/>
      <c r="F37" s="560">
        <v>17000000</v>
      </c>
      <c r="G37" s="560">
        <f>G24</f>
        <v>17000000</v>
      </c>
      <c r="H37" s="446">
        <f>D37</f>
        <v>17000000</v>
      </c>
      <c r="I37" s="446">
        <f>D37</f>
        <v>17000000</v>
      </c>
      <c r="J37" s="446">
        <f>D37</f>
        <v>17000000</v>
      </c>
      <c r="K37" s="446">
        <f>D37</f>
        <v>17000000</v>
      </c>
      <c r="L37" s="446">
        <f>D37</f>
        <v>17000000</v>
      </c>
      <c r="M37" s="446">
        <f>D37</f>
        <v>17000000</v>
      </c>
      <c r="N37" s="446">
        <f>D37</f>
        <v>17000000</v>
      </c>
      <c r="O37" s="446">
        <f>D37</f>
        <v>17000000</v>
      </c>
      <c r="P37" s="446">
        <f>D37</f>
        <v>17000000</v>
      </c>
      <c r="Q37" s="446">
        <f>D37</f>
        <v>17000000</v>
      </c>
      <c r="R37" s="446">
        <f>D37</f>
        <v>17000000</v>
      </c>
      <c r="S37" s="446">
        <f>D37</f>
        <v>17000000</v>
      </c>
      <c r="T37" s="446">
        <f>D37</f>
        <v>17000000</v>
      </c>
      <c r="U37" s="446">
        <f>D37</f>
        <v>17000000</v>
      </c>
    </row>
    <row r="38" spans="1:21" ht="20.100000000000001" customHeight="1">
      <c r="A38" s="449"/>
      <c r="B38" s="573" t="s">
        <v>41</v>
      </c>
      <c r="C38" s="444"/>
      <c r="D38" s="515"/>
      <c r="F38" s="560">
        <v>20660695</v>
      </c>
      <c r="G38" s="560">
        <f>SUM(G35:G37)</f>
        <v>20671380</v>
      </c>
      <c r="H38" s="446">
        <f t="shared" ref="H38:U38" si="4">SUM(H35:H37)</f>
        <v>20634840</v>
      </c>
      <c r="I38" s="446">
        <f t="shared" si="4"/>
        <v>20675166.666666668</v>
      </c>
      <c r="J38" s="446">
        <f t="shared" si="4"/>
        <v>20675166.666666668</v>
      </c>
      <c r="K38" s="446">
        <f t="shared" si="4"/>
        <v>20675166.666666668</v>
      </c>
      <c r="L38" s="446">
        <f t="shared" si="4"/>
        <v>20675166.666666668</v>
      </c>
      <c r="M38" s="446">
        <f t="shared" si="4"/>
        <v>20675166.666666668</v>
      </c>
      <c r="N38" s="446">
        <f t="shared" si="4"/>
        <v>20675166.666666668</v>
      </c>
      <c r="O38" s="446">
        <f t="shared" si="4"/>
        <v>20675166.666666668</v>
      </c>
      <c r="P38" s="446">
        <f t="shared" si="4"/>
        <v>20675166.666666668</v>
      </c>
      <c r="Q38" s="446">
        <f t="shared" si="4"/>
        <v>20675166.666666668</v>
      </c>
      <c r="R38" s="446">
        <f t="shared" si="4"/>
        <v>20675166.666666668</v>
      </c>
      <c r="S38" s="446">
        <f t="shared" si="4"/>
        <v>20675166.666666668</v>
      </c>
      <c r="T38" s="446">
        <f t="shared" si="4"/>
        <v>20675166.666666668</v>
      </c>
      <c r="U38" s="446">
        <f t="shared" si="4"/>
        <v>20675166.666666668</v>
      </c>
    </row>
    <row r="39" spans="1:21" ht="20.100000000000001" customHeight="1">
      <c r="A39" s="405" t="s">
        <v>72</v>
      </c>
    </row>
    <row r="40" spans="1:21" ht="24.75" customHeight="1">
      <c r="A40" s="747"/>
      <c r="B40" s="748"/>
      <c r="C40" s="746" t="s">
        <v>201</v>
      </c>
      <c r="D40" s="746"/>
      <c r="F40" s="480" t="s">
        <v>225</v>
      </c>
      <c r="G40" s="481" t="s">
        <v>226</v>
      </c>
      <c r="H40" s="481" t="s">
        <v>227</v>
      </c>
      <c r="I40" s="481" t="s">
        <v>228</v>
      </c>
      <c r="J40" s="481" t="s">
        <v>229</v>
      </c>
      <c r="K40" s="481" t="s">
        <v>230</v>
      </c>
      <c r="L40" s="481" t="s">
        <v>231</v>
      </c>
      <c r="M40" s="481" t="s">
        <v>232</v>
      </c>
      <c r="N40" s="481" t="s">
        <v>233</v>
      </c>
      <c r="O40" s="481" t="s">
        <v>234</v>
      </c>
      <c r="P40" s="481" t="s">
        <v>235</v>
      </c>
      <c r="Q40" s="481" t="s">
        <v>236</v>
      </c>
      <c r="R40" s="481" t="s">
        <v>237</v>
      </c>
      <c r="S40" s="481" t="s">
        <v>238</v>
      </c>
      <c r="T40" s="481" t="s">
        <v>239</v>
      </c>
      <c r="U40" s="481" t="s">
        <v>240</v>
      </c>
    </row>
    <row r="41" spans="1:21" ht="20.100000000000001" customHeight="1">
      <c r="A41" s="749" t="s">
        <v>158</v>
      </c>
      <c r="B41" s="750"/>
      <c r="C41" s="482" t="s">
        <v>550</v>
      </c>
      <c r="D41" s="483"/>
      <c r="E41" s="445"/>
      <c r="F41" s="561">
        <v>6402991</v>
      </c>
      <c r="G41" s="560"/>
      <c r="H41" s="446"/>
      <c r="I41" s="446"/>
      <c r="J41" s="446"/>
      <c r="K41" s="446"/>
      <c r="L41" s="446"/>
      <c r="M41" s="446"/>
      <c r="N41" s="446"/>
      <c r="O41" s="446"/>
      <c r="P41" s="446"/>
      <c r="Q41" s="446"/>
      <c r="R41" s="446"/>
      <c r="S41" s="446"/>
      <c r="T41" s="446"/>
      <c r="U41" s="446">
        <v>270940000</v>
      </c>
    </row>
    <row r="42" spans="1:21" ht="20.100000000000001" customHeight="1">
      <c r="A42" s="484" t="s">
        <v>159</v>
      </c>
      <c r="B42" s="573"/>
      <c r="C42" s="482" t="s">
        <v>550</v>
      </c>
      <c r="D42" s="483"/>
      <c r="E42" s="445"/>
      <c r="F42" s="562">
        <v>0</v>
      </c>
      <c r="G42" s="560">
        <v>12210000</v>
      </c>
      <c r="H42" s="446">
        <v>783000</v>
      </c>
      <c r="I42" s="446"/>
      <c r="J42" s="446"/>
      <c r="K42" s="446"/>
      <c r="L42" s="446"/>
      <c r="M42" s="446">
        <v>70000000</v>
      </c>
      <c r="N42" s="446"/>
      <c r="O42" s="446"/>
      <c r="P42" s="446"/>
      <c r="Q42" s="446"/>
      <c r="R42" s="446">
        <v>110000000</v>
      </c>
      <c r="S42" s="446"/>
      <c r="T42" s="446"/>
      <c r="U42" s="446"/>
    </row>
    <row r="43" spans="1:21" ht="20.100000000000001" customHeight="1">
      <c r="A43" s="453" t="s">
        <v>160</v>
      </c>
      <c r="B43" s="485"/>
      <c r="C43" s="444" t="s">
        <v>551</v>
      </c>
      <c r="D43" s="514">
        <v>1957968.6363636365</v>
      </c>
      <c r="E43" s="445"/>
      <c r="F43" s="563">
        <v>49917</v>
      </c>
      <c r="G43" s="560">
        <v>586960</v>
      </c>
      <c r="H43" s="446">
        <v>0</v>
      </c>
      <c r="I43" s="446">
        <v>1957968.6363636365</v>
      </c>
      <c r="J43" s="446">
        <v>1957968.6363636365</v>
      </c>
      <c r="K43" s="446">
        <v>1957968.6363636365</v>
      </c>
      <c r="L43" s="446">
        <v>1957968.6363636365</v>
      </c>
      <c r="M43" s="446">
        <v>1957968.6363636365</v>
      </c>
      <c r="N43" s="446">
        <v>1957968.6363636365</v>
      </c>
      <c r="O43" s="446">
        <v>1957968.6363636365</v>
      </c>
      <c r="P43" s="446">
        <v>1957968.6363636365</v>
      </c>
      <c r="Q43" s="446">
        <v>1957968.6363636365</v>
      </c>
      <c r="R43" s="446">
        <v>1957968.6363636365</v>
      </c>
      <c r="S43" s="446">
        <v>1957968.6363636365</v>
      </c>
      <c r="T43" s="446">
        <v>1957968.6363636365</v>
      </c>
      <c r="U43" s="446">
        <v>1957968.6363636365</v>
      </c>
    </row>
    <row r="44" spans="1:21" ht="20.100000000000001" customHeight="1">
      <c r="A44" s="449"/>
      <c r="B44" s="573" t="s">
        <v>41</v>
      </c>
      <c r="D44" s="522"/>
      <c r="F44" s="560">
        <v>6452908</v>
      </c>
      <c r="G44" s="560">
        <f>SUM(G41:G43)</f>
        <v>12796960</v>
      </c>
      <c r="H44" s="446">
        <f t="shared" ref="H44:U44" si="5">SUM(H41:H43)</f>
        <v>783000</v>
      </c>
      <c r="I44" s="446">
        <f t="shared" si="5"/>
        <v>1957968.6363636365</v>
      </c>
      <c r="J44" s="446">
        <f t="shared" si="5"/>
        <v>1957968.6363636365</v>
      </c>
      <c r="K44" s="446">
        <f t="shared" si="5"/>
        <v>1957968.6363636365</v>
      </c>
      <c r="L44" s="446">
        <f t="shared" si="5"/>
        <v>1957968.6363636365</v>
      </c>
      <c r="M44" s="446">
        <f t="shared" si="5"/>
        <v>71957968.63636364</v>
      </c>
      <c r="N44" s="446">
        <f t="shared" si="5"/>
        <v>1957968.6363636365</v>
      </c>
      <c r="O44" s="446">
        <f t="shared" si="5"/>
        <v>1957968.6363636365</v>
      </c>
      <c r="P44" s="446">
        <f t="shared" si="5"/>
        <v>1957968.6363636365</v>
      </c>
      <c r="Q44" s="446">
        <f t="shared" si="5"/>
        <v>1957968.6363636365</v>
      </c>
      <c r="R44" s="446">
        <f t="shared" si="5"/>
        <v>111957968.63636364</v>
      </c>
      <c r="S44" s="446">
        <f t="shared" si="5"/>
        <v>1957968.6363636365</v>
      </c>
      <c r="T44" s="446">
        <f t="shared" si="5"/>
        <v>1957968.6363636365</v>
      </c>
      <c r="U44" s="446">
        <f t="shared" si="5"/>
        <v>272897968.63636363</v>
      </c>
    </row>
    <row r="45" spans="1:21" ht="20.100000000000001" customHeight="1" thickBot="1">
      <c r="D45" s="522"/>
      <c r="F45" s="523"/>
      <c r="H45" s="432" t="s">
        <v>244</v>
      </c>
      <c r="M45" s="433" t="s">
        <v>245</v>
      </c>
      <c r="R45" s="433" t="s">
        <v>340</v>
      </c>
      <c r="U45" s="433" t="s">
        <v>344</v>
      </c>
    </row>
    <row r="46" spans="1:21" ht="20.100000000000001" customHeight="1" thickBot="1">
      <c r="A46" s="486"/>
      <c r="B46" s="487" t="s">
        <v>60</v>
      </c>
      <c r="F46" s="560">
        <v>213484780</v>
      </c>
      <c r="G46" s="560">
        <f>F46+G38-G44</f>
        <v>221359200</v>
      </c>
      <c r="H46" s="511">
        <f t="shared" ref="H46:U46" si="6">G46+H38-H44</f>
        <v>241211040</v>
      </c>
      <c r="I46" s="511">
        <f t="shared" si="6"/>
        <v>259928238.03030303</v>
      </c>
      <c r="J46" s="511">
        <f t="shared" si="6"/>
        <v>278645436.06060606</v>
      </c>
      <c r="K46" s="511">
        <f t="shared" si="6"/>
        <v>297362634.09090912</v>
      </c>
      <c r="L46" s="511">
        <f t="shared" si="6"/>
        <v>316079832.12121218</v>
      </c>
      <c r="M46" s="511">
        <f t="shared" si="6"/>
        <v>264797030.15151525</v>
      </c>
      <c r="N46" s="511">
        <f t="shared" si="6"/>
        <v>283514228.18181831</v>
      </c>
      <c r="O46" s="511">
        <f t="shared" si="6"/>
        <v>302231426.21212137</v>
      </c>
      <c r="P46" s="511">
        <f>O46+P38-P44</f>
        <v>320948624.24242443</v>
      </c>
      <c r="Q46" s="511">
        <f t="shared" si="6"/>
        <v>339665822.27272749</v>
      </c>
      <c r="R46" s="511">
        <f t="shared" si="6"/>
        <v>248383020.30303055</v>
      </c>
      <c r="S46" s="511">
        <f t="shared" si="6"/>
        <v>267100218.33333361</v>
      </c>
      <c r="T46" s="511">
        <f t="shared" si="6"/>
        <v>285817416.36363667</v>
      </c>
      <c r="U46" s="511">
        <f t="shared" si="6"/>
        <v>33594614.393939734</v>
      </c>
    </row>
    <row r="47" spans="1:21" ht="20.100000000000001" customHeight="1">
      <c r="F47" s="559" t="s">
        <v>511</v>
      </c>
      <c r="G47" s="559" t="s">
        <v>510</v>
      </c>
    </row>
    <row r="48" spans="1:21" ht="20.100000000000001" customHeight="1">
      <c r="A48" s="405" t="s">
        <v>116</v>
      </c>
    </row>
    <row r="49" spans="1:21" ht="20.100000000000001" customHeight="1">
      <c r="A49" s="405" t="s">
        <v>33</v>
      </c>
      <c r="U49" s="579" t="s">
        <v>164</v>
      </c>
    </row>
    <row r="50" spans="1:21" ht="24" customHeight="1">
      <c r="A50" s="747"/>
      <c r="B50" s="748"/>
      <c r="C50" s="746" t="s">
        <v>201</v>
      </c>
      <c r="D50" s="746"/>
      <c r="F50" s="480" t="s">
        <v>225</v>
      </c>
      <c r="G50" s="481" t="s">
        <v>226</v>
      </c>
      <c r="H50" s="481" t="s">
        <v>227</v>
      </c>
      <c r="I50" s="481" t="s">
        <v>228</v>
      </c>
      <c r="J50" s="481" t="s">
        <v>229</v>
      </c>
      <c r="K50" s="481" t="s">
        <v>230</v>
      </c>
      <c r="L50" s="481" t="s">
        <v>231</v>
      </c>
      <c r="M50" s="481" t="s">
        <v>232</v>
      </c>
      <c r="N50" s="481" t="s">
        <v>233</v>
      </c>
      <c r="O50" s="481" t="s">
        <v>234</v>
      </c>
      <c r="P50" s="481" t="s">
        <v>235</v>
      </c>
      <c r="Q50" s="481" t="s">
        <v>236</v>
      </c>
      <c r="R50" s="481" t="s">
        <v>237</v>
      </c>
      <c r="S50" s="481" t="s">
        <v>238</v>
      </c>
      <c r="T50" s="481" t="s">
        <v>239</v>
      </c>
      <c r="U50" s="481" t="s">
        <v>240</v>
      </c>
    </row>
    <row r="51" spans="1:21" ht="20.100000000000001" customHeight="1">
      <c r="A51" s="442" t="s">
        <v>117</v>
      </c>
      <c r="B51" s="443"/>
      <c r="C51" s="444" t="s">
        <v>543</v>
      </c>
      <c r="D51" s="521">
        <v>11180880</v>
      </c>
      <c r="E51" s="445"/>
      <c r="F51" s="560">
        <v>11180880</v>
      </c>
      <c r="G51" s="560">
        <v>11180880</v>
      </c>
      <c r="H51" s="446">
        <v>11180880</v>
      </c>
      <c r="I51" s="589">
        <v>12568440</v>
      </c>
      <c r="J51" s="590">
        <f>I51</f>
        <v>12568440</v>
      </c>
      <c r="K51" s="590">
        <f>I51</f>
        <v>12568440</v>
      </c>
      <c r="L51" s="590">
        <f>I51</f>
        <v>12568440</v>
      </c>
      <c r="M51" s="590">
        <f>I51</f>
        <v>12568440</v>
      </c>
      <c r="N51" s="590">
        <f>I51</f>
        <v>12568440</v>
      </c>
      <c r="O51" s="590">
        <f>I51</f>
        <v>12568440</v>
      </c>
      <c r="P51" s="590">
        <f>I51</f>
        <v>12568440</v>
      </c>
      <c r="Q51" s="590">
        <f>I51</f>
        <v>12568440</v>
      </c>
      <c r="R51" s="590">
        <f>I51</f>
        <v>12568440</v>
      </c>
      <c r="S51" s="590">
        <f>I51</f>
        <v>12568440</v>
      </c>
      <c r="T51" s="590">
        <f>I51</f>
        <v>12568440</v>
      </c>
      <c r="U51" s="590">
        <f>I51</f>
        <v>12568440</v>
      </c>
    </row>
    <row r="52" spans="1:21" ht="20.100000000000001" customHeight="1">
      <c r="A52" s="453" t="s">
        <v>162</v>
      </c>
      <c r="B52" s="454"/>
      <c r="C52" s="444" t="s">
        <v>549</v>
      </c>
      <c r="D52" s="521">
        <v>563598.30000000005</v>
      </c>
      <c r="E52" s="445"/>
      <c r="F52" s="560">
        <v>526588</v>
      </c>
      <c r="G52" s="560">
        <v>449660</v>
      </c>
      <c r="H52" s="446">
        <v>390000</v>
      </c>
      <c r="I52" s="446">
        <v>563598.30000000005</v>
      </c>
      <c r="J52" s="446">
        <v>563598.30000000005</v>
      </c>
      <c r="K52" s="446">
        <v>563598.30000000005</v>
      </c>
      <c r="L52" s="446">
        <v>563598.30000000005</v>
      </c>
      <c r="M52" s="446">
        <v>563598.30000000005</v>
      </c>
      <c r="N52" s="446">
        <v>563598.30000000005</v>
      </c>
      <c r="O52" s="446">
        <v>563598.30000000005</v>
      </c>
      <c r="P52" s="446">
        <v>563598.30000000005</v>
      </c>
      <c r="Q52" s="446">
        <v>563598.30000000005</v>
      </c>
      <c r="R52" s="446">
        <v>563598.30000000005</v>
      </c>
      <c r="S52" s="446">
        <v>563598.30000000005</v>
      </c>
      <c r="T52" s="446">
        <v>563598.30000000005</v>
      </c>
      <c r="U52" s="446">
        <v>563598.30000000005</v>
      </c>
    </row>
    <row r="53" spans="1:21" ht="20.100000000000001" customHeight="1">
      <c r="A53" s="449" t="s">
        <v>58</v>
      </c>
      <c r="B53" s="454"/>
      <c r="C53" s="488"/>
      <c r="D53" s="483"/>
      <c r="E53" s="489"/>
      <c r="F53" s="560">
        <v>4228545</v>
      </c>
      <c r="G53" s="560">
        <f>G25</f>
        <v>3328605</v>
      </c>
      <c r="H53" s="446">
        <f>H25</f>
        <v>3961446</v>
      </c>
      <c r="I53" s="446">
        <f>I25</f>
        <v>2716374.3149406048</v>
      </c>
      <c r="J53" s="446">
        <f t="shared" ref="J53:U53" si="7">J25</f>
        <v>2593687.4905789141</v>
      </c>
      <c r="K53" s="446">
        <f>K25</f>
        <v>2471069.92817104</v>
      </c>
      <c r="L53" s="446">
        <f t="shared" si="7"/>
        <v>2348518.8799621491</v>
      </c>
      <c r="M53" s="446">
        <f t="shared" si="7"/>
        <v>2226031.596521006</v>
      </c>
      <c r="N53" s="446">
        <f t="shared" si="7"/>
        <v>2103605.3266566736</v>
      </c>
      <c r="O53" s="446">
        <f t="shared" si="7"/>
        <v>1981237.3173349036</v>
      </c>
      <c r="P53" s="446">
        <f t="shared" si="7"/>
        <v>1858924.8135943713</v>
      </c>
      <c r="Q53" s="446">
        <f t="shared" si="7"/>
        <v>1736665.0584625755</v>
      </c>
      <c r="R53" s="446">
        <f t="shared" si="7"/>
        <v>1614455.2928715709</v>
      </c>
      <c r="S53" s="446">
        <f t="shared" si="7"/>
        <v>1492292.7555734068</v>
      </c>
      <c r="T53" s="446">
        <f t="shared" si="7"/>
        <v>1370174.6830553305</v>
      </c>
      <c r="U53" s="446">
        <f t="shared" si="7"/>
        <v>1248098.30945473</v>
      </c>
    </row>
    <row r="54" spans="1:21" ht="20.100000000000001" customHeight="1">
      <c r="A54" s="449"/>
      <c r="B54" s="573" t="s">
        <v>41</v>
      </c>
      <c r="E54" s="438"/>
      <c r="F54" s="560">
        <v>15936013</v>
      </c>
      <c r="G54" s="560">
        <f>SUM(G51:G53)</f>
        <v>14959145</v>
      </c>
      <c r="H54" s="446">
        <f t="shared" ref="H54:U54" si="8">SUM(H51:H53)</f>
        <v>15532326</v>
      </c>
      <c r="I54" s="446">
        <f t="shared" si="8"/>
        <v>15848412.614940606</v>
      </c>
      <c r="J54" s="446">
        <f t="shared" si="8"/>
        <v>15725725.790578915</v>
      </c>
      <c r="K54" s="446">
        <f t="shared" si="8"/>
        <v>15603108.228171041</v>
      </c>
      <c r="L54" s="446">
        <f t="shared" si="8"/>
        <v>15480557.179962151</v>
      </c>
      <c r="M54" s="446">
        <f t="shared" si="8"/>
        <v>15358069.896521006</v>
      </c>
      <c r="N54" s="446">
        <f t="shared" si="8"/>
        <v>15235643.626656674</v>
      </c>
      <c r="O54" s="446">
        <f t="shared" si="8"/>
        <v>15113275.617334904</v>
      </c>
      <c r="P54" s="446">
        <f t="shared" si="8"/>
        <v>14990963.113594372</v>
      </c>
      <c r="Q54" s="446">
        <f t="shared" si="8"/>
        <v>14868703.358462576</v>
      </c>
      <c r="R54" s="446">
        <f t="shared" si="8"/>
        <v>14746493.592871571</v>
      </c>
      <c r="S54" s="446">
        <f t="shared" si="8"/>
        <v>14624331.055573408</v>
      </c>
      <c r="T54" s="446">
        <f t="shared" si="8"/>
        <v>14502212.983055331</v>
      </c>
      <c r="U54" s="446">
        <f t="shared" si="8"/>
        <v>14380136.609454731</v>
      </c>
    </row>
    <row r="55" spans="1:21" ht="20.100000000000001" customHeight="1">
      <c r="A55" s="405" t="s">
        <v>72</v>
      </c>
      <c r="E55" s="438"/>
      <c r="F55" s="559" t="s">
        <v>511</v>
      </c>
      <c r="G55" s="559" t="s">
        <v>510</v>
      </c>
    </row>
    <row r="56" spans="1:21" ht="24" customHeight="1">
      <c r="A56" s="747"/>
      <c r="B56" s="748"/>
      <c r="C56" s="746" t="s">
        <v>201</v>
      </c>
      <c r="D56" s="746"/>
      <c r="E56" s="438"/>
      <c r="F56" s="480" t="s">
        <v>225</v>
      </c>
      <c r="G56" s="481" t="s">
        <v>226</v>
      </c>
      <c r="H56" s="481" t="s">
        <v>227</v>
      </c>
      <c r="I56" s="481" t="s">
        <v>228</v>
      </c>
      <c r="J56" s="481" t="s">
        <v>229</v>
      </c>
      <c r="K56" s="481" t="s">
        <v>230</v>
      </c>
      <c r="L56" s="481" t="s">
        <v>231</v>
      </c>
      <c r="M56" s="481" t="s">
        <v>232</v>
      </c>
      <c r="N56" s="481" t="s">
        <v>233</v>
      </c>
      <c r="O56" s="481" t="s">
        <v>234</v>
      </c>
      <c r="P56" s="481" t="s">
        <v>235</v>
      </c>
      <c r="Q56" s="481" t="s">
        <v>236</v>
      </c>
      <c r="R56" s="481" t="s">
        <v>237</v>
      </c>
      <c r="S56" s="481" t="s">
        <v>238</v>
      </c>
      <c r="T56" s="481" t="s">
        <v>239</v>
      </c>
      <c r="U56" s="481" t="s">
        <v>240</v>
      </c>
    </row>
    <row r="57" spans="1:21" ht="20.100000000000001" customHeight="1">
      <c r="A57" s="749" t="s">
        <v>158</v>
      </c>
      <c r="B57" s="750"/>
      <c r="C57" s="482" t="s">
        <v>550</v>
      </c>
      <c r="D57" s="483"/>
      <c r="E57" s="464"/>
      <c r="F57" s="561">
        <v>0</v>
      </c>
      <c r="G57" s="560"/>
      <c r="H57" s="446"/>
      <c r="I57" s="446"/>
      <c r="J57" s="446"/>
      <c r="K57" s="446"/>
      <c r="L57" s="446"/>
      <c r="M57" s="446"/>
      <c r="N57" s="446"/>
      <c r="O57" s="446"/>
      <c r="P57" s="446"/>
      <c r="Q57" s="446"/>
      <c r="R57" s="446"/>
      <c r="S57" s="446"/>
      <c r="T57" s="446"/>
      <c r="U57" s="446">
        <v>260700000</v>
      </c>
    </row>
    <row r="58" spans="1:21" ht="20.100000000000001" customHeight="1">
      <c r="A58" s="484" t="s">
        <v>159</v>
      </c>
      <c r="B58" s="490"/>
      <c r="C58" s="491" t="s">
        <v>550</v>
      </c>
      <c r="D58" s="492"/>
      <c r="E58" s="464"/>
      <c r="F58" s="565">
        <v>0</v>
      </c>
      <c r="G58" s="563"/>
      <c r="H58" s="494">
        <v>28530639</v>
      </c>
      <c r="I58" s="493"/>
      <c r="J58" s="494">
        <v>33300000</v>
      </c>
      <c r="K58" s="493"/>
      <c r="L58" s="493"/>
      <c r="M58" s="493">
        <v>1100000</v>
      </c>
      <c r="N58" s="493"/>
      <c r="O58" s="493">
        <v>2920000</v>
      </c>
      <c r="P58" s="493"/>
      <c r="Q58" s="493"/>
      <c r="R58" s="493"/>
      <c r="S58" s="493">
        <v>7070000</v>
      </c>
      <c r="T58" s="493"/>
      <c r="U58" s="493"/>
    </row>
    <row r="59" spans="1:21" ht="20.100000000000001" customHeight="1">
      <c r="A59" s="495"/>
      <c r="B59" s="496"/>
      <c r="C59" s="497"/>
      <c r="D59" s="498"/>
      <c r="E59" s="464"/>
      <c r="F59" s="578"/>
      <c r="G59" s="564"/>
      <c r="H59" s="500">
        <v>4851128</v>
      </c>
      <c r="I59" s="499"/>
      <c r="J59" s="499"/>
      <c r="K59" s="499"/>
      <c r="L59" s="499"/>
      <c r="M59" s="499"/>
      <c r="N59" s="499"/>
      <c r="O59" s="499"/>
      <c r="P59" s="499"/>
      <c r="Q59" s="499"/>
      <c r="R59" s="499"/>
      <c r="S59" s="499"/>
      <c r="T59" s="499"/>
      <c r="U59" s="499"/>
    </row>
    <row r="60" spans="1:21" ht="20.100000000000001" customHeight="1">
      <c r="A60" s="495"/>
      <c r="B60" s="496"/>
      <c r="C60" s="501"/>
      <c r="D60" s="502"/>
      <c r="E60" s="464"/>
      <c r="F60" s="566"/>
      <c r="G60" s="561"/>
      <c r="H60" s="558">
        <v>1540000</v>
      </c>
      <c r="I60" s="503"/>
      <c r="J60" s="503"/>
      <c r="K60" s="503"/>
      <c r="L60" s="503"/>
      <c r="M60" s="503"/>
      <c r="N60" s="503"/>
      <c r="O60" s="503"/>
      <c r="P60" s="503"/>
      <c r="Q60" s="503"/>
      <c r="R60" s="503"/>
      <c r="S60" s="503"/>
      <c r="T60" s="503"/>
      <c r="U60" s="503"/>
    </row>
    <row r="61" spans="1:21" ht="20.100000000000001" customHeight="1">
      <c r="A61" s="453" t="s">
        <v>160</v>
      </c>
      <c r="B61" s="485"/>
      <c r="C61" s="444" t="s">
        <v>551</v>
      </c>
      <c r="D61" s="514">
        <v>386486.81818181818</v>
      </c>
      <c r="E61" s="464"/>
      <c r="F61" s="563">
        <v>310011</v>
      </c>
      <c r="G61" s="560">
        <v>351780</v>
      </c>
      <c r="H61" s="446">
        <v>0</v>
      </c>
      <c r="I61" s="446">
        <v>386486.81818181818</v>
      </c>
      <c r="J61" s="446">
        <v>386486.81818181818</v>
      </c>
      <c r="K61" s="446">
        <v>386486.81818181818</v>
      </c>
      <c r="L61" s="446">
        <v>386486.81818181818</v>
      </c>
      <c r="M61" s="446">
        <v>386486.81818181818</v>
      </c>
      <c r="N61" s="446">
        <v>386486.81818181818</v>
      </c>
      <c r="O61" s="446">
        <v>386486.81818181818</v>
      </c>
      <c r="P61" s="446">
        <v>386486.81818181818</v>
      </c>
      <c r="Q61" s="446">
        <v>386486.81818181818</v>
      </c>
      <c r="R61" s="446">
        <v>386486.81818181818</v>
      </c>
      <c r="S61" s="446">
        <v>386486.81818181818</v>
      </c>
      <c r="T61" s="446">
        <v>386486.81818181818</v>
      </c>
      <c r="U61" s="446">
        <v>386486.81818181818</v>
      </c>
    </row>
    <row r="62" spans="1:21" ht="20.100000000000001" customHeight="1">
      <c r="A62" s="449"/>
      <c r="B62" s="573" t="s">
        <v>41</v>
      </c>
      <c r="E62" s="438"/>
      <c r="F62" s="560">
        <v>310011</v>
      </c>
      <c r="G62" s="560">
        <f>SUM(G57:G61)</f>
        <v>351780</v>
      </c>
      <c r="H62" s="446">
        <f t="shared" ref="H62:U62" si="9">SUM(H57:H61)</f>
        <v>34921767</v>
      </c>
      <c r="I62" s="446">
        <f t="shared" si="9"/>
        <v>386486.81818181818</v>
      </c>
      <c r="J62" s="446">
        <f t="shared" si="9"/>
        <v>33686486.81818182</v>
      </c>
      <c r="K62" s="446">
        <f t="shared" si="9"/>
        <v>386486.81818181818</v>
      </c>
      <c r="L62" s="446">
        <f t="shared" si="9"/>
        <v>386486.81818181818</v>
      </c>
      <c r="M62" s="446">
        <f t="shared" si="9"/>
        <v>1486486.8181818181</v>
      </c>
      <c r="N62" s="446">
        <f t="shared" si="9"/>
        <v>386486.81818181818</v>
      </c>
      <c r="O62" s="446">
        <f t="shared" si="9"/>
        <v>3306486.8181818184</v>
      </c>
      <c r="P62" s="446">
        <f t="shared" si="9"/>
        <v>386486.81818181818</v>
      </c>
      <c r="Q62" s="446">
        <f t="shared" si="9"/>
        <v>386486.81818181818</v>
      </c>
      <c r="R62" s="446">
        <f t="shared" si="9"/>
        <v>386486.81818181818</v>
      </c>
      <c r="S62" s="446">
        <f t="shared" si="9"/>
        <v>7456486.8181818184</v>
      </c>
      <c r="T62" s="446">
        <f t="shared" si="9"/>
        <v>386486.81818181818</v>
      </c>
      <c r="U62" s="446">
        <f t="shared" si="9"/>
        <v>261086486.81818181</v>
      </c>
    </row>
    <row r="63" spans="1:21" ht="20.100000000000001" customHeight="1" thickBot="1">
      <c r="E63" s="438"/>
      <c r="F63" s="504"/>
      <c r="G63" s="459"/>
      <c r="H63" s="432" t="s">
        <v>247</v>
      </c>
      <c r="I63" s="459"/>
      <c r="J63" s="432" t="s">
        <v>246</v>
      </c>
      <c r="K63" s="459"/>
      <c r="L63" s="459"/>
      <c r="M63" s="432" t="s">
        <v>341</v>
      </c>
      <c r="N63" s="459"/>
      <c r="O63" s="459" t="s">
        <v>342</v>
      </c>
      <c r="P63" s="459"/>
      <c r="Q63" s="459"/>
      <c r="R63" s="459"/>
      <c r="S63" s="459" t="s">
        <v>343</v>
      </c>
      <c r="T63" s="459"/>
      <c r="U63" s="459" t="s">
        <v>344</v>
      </c>
    </row>
    <row r="64" spans="1:21" ht="20.100000000000001" customHeight="1" thickBot="1">
      <c r="A64" s="486"/>
      <c r="B64" s="487" t="s">
        <v>60</v>
      </c>
      <c r="E64" s="438"/>
      <c r="F64" s="560">
        <v>203234104</v>
      </c>
      <c r="G64" s="560">
        <f>F64+G54-G62</f>
        <v>217841469</v>
      </c>
      <c r="H64" s="511">
        <f>G64+H54-H62</f>
        <v>198452028</v>
      </c>
      <c r="I64" s="511">
        <f>H64+I54-I62</f>
        <v>213913953.7967588</v>
      </c>
      <c r="J64" s="511">
        <f>I64+J54-J62</f>
        <v>195953192.76915589</v>
      </c>
      <c r="K64" s="511">
        <f t="shared" ref="K64:U64" si="10">J64+K54-K62</f>
        <v>211169814.17914513</v>
      </c>
      <c r="L64" s="511">
        <f t="shared" si="10"/>
        <v>226263884.54092547</v>
      </c>
      <c r="M64" s="511">
        <f>L64+M54-M62</f>
        <v>240135467.61926466</v>
      </c>
      <c r="N64" s="511">
        <f t="shared" si="10"/>
        <v>254984624.42773953</v>
      </c>
      <c r="O64" s="511">
        <f t="shared" si="10"/>
        <v>266791413.22689265</v>
      </c>
      <c r="P64" s="511">
        <f t="shared" si="10"/>
        <v>281395889.52230519</v>
      </c>
      <c r="Q64" s="511">
        <f t="shared" si="10"/>
        <v>295878106.06258595</v>
      </c>
      <c r="R64" s="511">
        <f t="shared" si="10"/>
        <v>310238112.83727568</v>
      </c>
      <c r="S64" s="511">
        <f t="shared" si="10"/>
        <v>317405957.07466727</v>
      </c>
      <c r="T64" s="511">
        <f t="shared" si="10"/>
        <v>331521683.23954082</v>
      </c>
      <c r="U64" s="511">
        <f t="shared" si="10"/>
        <v>84815333.030813754</v>
      </c>
    </row>
    <row r="65" spans="1:21" ht="20.100000000000001" customHeight="1">
      <c r="E65" s="438"/>
      <c r="F65" s="559" t="s">
        <v>511</v>
      </c>
      <c r="G65" s="559" t="s">
        <v>510</v>
      </c>
      <c r="H65" s="504"/>
      <c r="I65" s="504"/>
      <c r="J65" s="504"/>
      <c r="K65" s="504"/>
      <c r="L65" s="504"/>
      <c r="M65" s="504"/>
      <c r="N65" s="504"/>
      <c r="O65" s="504"/>
      <c r="P65" s="504"/>
      <c r="Q65" s="504"/>
      <c r="R65" s="504"/>
      <c r="S65" s="504"/>
      <c r="T65" s="504"/>
      <c r="U65" s="504"/>
    </row>
    <row r="66" spans="1:21" ht="20.100000000000001" customHeight="1">
      <c r="A66" s="405" t="s">
        <v>118</v>
      </c>
      <c r="E66" s="438"/>
      <c r="G66" s="459"/>
      <c r="H66" s="459"/>
      <c r="I66" s="459"/>
      <c r="J66" s="459"/>
      <c r="K66" s="459"/>
      <c r="L66" s="459"/>
      <c r="M66" s="459"/>
      <c r="N66" s="459"/>
      <c r="O66" s="459"/>
      <c r="P66" s="459"/>
      <c r="Q66" s="459"/>
      <c r="R66" s="459"/>
      <c r="S66" s="459"/>
      <c r="T66" s="459"/>
      <c r="U66" s="459"/>
    </row>
    <row r="67" spans="1:21" ht="25.5" customHeight="1">
      <c r="A67" s="405" t="s">
        <v>33</v>
      </c>
      <c r="E67" s="438"/>
      <c r="G67" s="459"/>
      <c r="H67" s="459"/>
      <c r="I67" s="459"/>
      <c r="J67" s="459"/>
      <c r="K67" s="459"/>
      <c r="L67" s="459"/>
      <c r="M67" s="459"/>
      <c r="N67" s="459"/>
      <c r="O67" s="459"/>
      <c r="P67" s="459"/>
      <c r="Q67" s="459"/>
      <c r="R67" s="459"/>
      <c r="S67" s="459"/>
      <c r="T67" s="459"/>
      <c r="U67" s="579" t="s">
        <v>164</v>
      </c>
    </row>
    <row r="68" spans="1:21" ht="24" customHeight="1">
      <c r="A68" s="747"/>
      <c r="B68" s="748"/>
      <c r="C68" s="746" t="s">
        <v>201</v>
      </c>
      <c r="D68" s="746"/>
      <c r="E68" s="438"/>
      <c r="F68" s="480" t="s">
        <v>225</v>
      </c>
      <c r="G68" s="505" t="s">
        <v>226</v>
      </c>
      <c r="H68" s="505" t="s">
        <v>227</v>
      </c>
      <c r="I68" s="505" t="s">
        <v>228</v>
      </c>
      <c r="J68" s="505" t="s">
        <v>229</v>
      </c>
      <c r="K68" s="505" t="s">
        <v>230</v>
      </c>
      <c r="L68" s="505" t="s">
        <v>231</v>
      </c>
      <c r="M68" s="505" t="s">
        <v>232</v>
      </c>
      <c r="N68" s="505" t="s">
        <v>233</v>
      </c>
      <c r="O68" s="505" t="s">
        <v>234</v>
      </c>
      <c r="P68" s="505" t="s">
        <v>235</v>
      </c>
      <c r="Q68" s="505" t="s">
        <v>236</v>
      </c>
      <c r="R68" s="505" t="s">
        <v>237</v>
      </c>
      <c r="S68" s="505" t="s">
        <v>238</v>
      </c>
      <c r="T68" s="505" t="s">
        <v>239</v>
      </c>
      <c r="U68" s="505" t="s">
        <v>240</v>
      </c>
    </row>
    <row r="69" spans="1:21" ht="20.100000000000001" customHeight="1">
      <c r="A69" s="442" t="s">
        <v>117</v>
      </c>
      <c r="B69" s="443"/>
      <c r="C69" s="444" t="s">
        <v>543</v>
      </c>
      <c r="D69" s="521">
        <v>9563880</v>
      </c>
      <c r="E69" s="445"/>
      <c r="F69" s="560">
        <v>9563880</v>
      </c>
      <c r="G69" s="560">
        <v>9563880</v>
      </c>
      <c r="H69" s="446">
        <v>9563880</v>
      </c>
      <c r="I69" s="589">
        <v>10750800</v>
      </c>
      <c r="J69" s="590">
        <f>I69</f>
        <v>10750800</v>
      </c>
      <c r="K69" s="590">
        <f>I69</f>
        <v>10750800</v>
      </c>
      <c r="L69" s="590">
        <f>I69</f>
        <v>10750800</v>
      </c>
      <c r="M69" s="590">
        <f>I69</f>
        <v>10750800</v>
      </c>
      <c r="N69" s="590">
        <f>I69</f>
        <v>10750800</v>
      </c>
      <c r="O69" s="590">
        <f>I69</f>
        <v>10750800</v>
      </c>
      <c r="P69" s="590">
        <f>I69</f>
        <v>10750800</v>
      </c>
      <c r="Q69" s="590">
        <f>I69</f>
        <v>10750800</v>
      </c>
      <c r="R69" s="590">
        <f>I69</f>
        <v>10750800</v>
      </c>
      <c r="S69" s="590">
        <f>I69</f>
        <v>10750800</v>
      </c>
      <c r="T69" s="590">
        <f>I69</f>
        <v>10750800</v>
      </c>
      <c r="U69" s="590">
        <f>I69</f>
        <v>10750800</v>
      </c>
    </row>
    <row r="70" spans="1:21" ht="20.100000000000001" customHeight="1">
      <c r="A70" s="453" t="s">
        <v>162</v>
      </c>
      <c r="B70" s="454"/>
      <c r="C70" s="444" t="s">
        <v>549</v>
      </c>
      <c r="D70" s="521">
        <v>463141.4</v>
      </c>
      <c r="E70" s="445"/>
      <c r="F70" s="560">
        <v>433661</v>
      </c>
      <c r="G70" s="560">
        <v>360324</v>
      </c>
      <c r="H70" s="446">
        <v>320000</v>
      </c>
      <c r="I70" s="446">
        <v>463141.4</v>
      </c>
      <c r="J70" s="446">
        <v>463141.4</v>
      </c>
      <c r="K70" s="446">
        <v>463141.4</v>
      </c>
      <c r="L70" s="446">
        <v>463141.4</v>
      </c>
      <c r="M70" s="446">
        <v>463141.4</v>
      </c>
      <c r="N70" s="446">
        <v>463141.4</v>
      </c>
      <c r="O70" s="446">
        <v>463141.4</v>
      </c>
      <c r="P70" s="446">
        <v>463141.4</v>
      </c>
      <c r="Q70" s="446">
        <v>463141.4</v>
      </c>
      <c r="R70" s="446">
        <v>463141.4</v>
      </c>
      <c r="S70" s="446">
        <v>463141.4</v>
      </c>
      <c r="T70" s="446">
        <v>463141.4</v>
      </c>
      <c r="U70" s="446">
        <v>463141.4</v>
      </c>
    </row>
    <row r="71" spans="1:21" ht="20.100000000000001" customHeight="1">
      <c r="A71" s="449" t="s">
        <v>58</v>
      </c>
      <c r="B71" s="454"/>
      <c r="C71" s="444"/>
      <c r="D71" s="483"/>
      <c r="E71" s="489"/>
      <c r="F71" s="560">
        <v>3730078</v>
      </c>
      <c r="G71" s="560">
        <f>G26</f>
        <v>3097431</v>
      </c>
      <c r="H71" s="446">
        <f>H26</f>
        <v>4368767</v>
      </c>
      <c r="I71" s="446">
        <f t="shared" ref="I71:U71" si="11">I26</f>
        <v>2527720.1742774504</v>
      </c>
      <c r="J71" s="446">
        <f t="shared" si="11"/>
        <v>2413554.0376918665</v>
      </c>
      <c r="K71" s="446">
        <f t="shared" si="11"/>
        <v>2299452.352767827</v>
      </c>
      <c r="L71" s="446">
        <f t="shared" si="11"/>
        <v>2185412.5625840374</v>
      </c>
      <c r="M71" s="446">
        <f t="shared" si="11"/>
        <v>2071432.1086592299</v>
      </c>
      <c r="N71" s="446">
        <f t="shared" si="11"/>
        <v>1957508.4308746478</v>
      </c>
      <c r="O71" s="446">
        <f t="shared" si="11"/>
        <v>1843638.9673962418</v>
      </c>
      <c r="P71" s="446">
        <f t="shared" si="11"/>
        <v>1729821.1545967236</v>
      </c>
      <c r="Q71" s="446">
        <f t="shared" si="11"/>
        <v>1616052.4269773057</v>
      </c>
      <c r="R71" s="446">
        <f t="shared" si="11"/>
        <v>1502330.2170892858</v>
      </c>
      <c r="S71" s="446">
        <f t="shared" si="11"/>
        <v>1388651.9554553612</v>
      </c>
      <c r="T71" s="446">
        <f t="shared" si="11"/>
        <v>1275015.0704907177</v>
      </c>
      <c r="U71" s="446">
        <f t="shared" si="11"/>
        <v>1161416.9884238816</v>
      </c>
    </row>
    <row r="72" spans="1:21" ht="20.100000000000001" customHeight="1">
      <c r="A72" s="449"/>
      <c r="B72" s="573" t="s">
        <v>41</v>
      </c>
      <c r="E72" s="438"/>
      <c r="F72" s="560">
        <v>13727619</v>
      </c>
      <c r="G72" s="560">
        <f>SUM(G69:G71)</f>
        <v>13021635</v>
      </c>
      <c r="H72" s="446">
        <f t="shared" ref="H72:U72" si="12">SUM(H69:H71)</f>
        <v>14252647</v>
      </c>
      <c r="I72" s="446">
        <f t="shared" si="12"/>
        <v>13741661.574277451</v>
      </c>
      <c r="J72" s="446">
        <f t="shared" si="12"/>
        <v>13627495.437691867</v>
      </c>
      <c r="K72" s="446">
        <f t="shared" si="12"/>
        <v>13513393.752767827</v>
      </c>
      <c r="L72" s="446">
        <f t="shared" si="12"/>
        <v>13399353.962584037</v>
      </c>
      <c r="M72" s="446">
        <f t="shared" si="12"/>
        <v>13285373.508659231</v>
      </c>
      <c r="N72" s="446">
        <f t="shared" si="12"/>
        <v>13171449.830874648</v>
      </c>
      <c r="O72" s="446">
        <f t="shared" si="12"/>
        <v>13057580.367396243</v>
      </c>
      <c r="P72" s="446">
        <f t="shared" si="12"/>
        <v>12943762.554596724</v>
      </c>
      <c r="Q72" s="446">
        <f t="shared" si="12"/>
        <v>12829993.826977305</v>
      </c>
      <c r="R72" s="446">
        <f t="shared" si="12"/>
        <v>12716271.617089286</v>
      </c>
      <c r="S72" s="446">
        <f t="shared" si="12"/>
        <v>12602593.355455361</v>
      </c>
      <c r="T72" s="446">
        <f t="shared" si="12"/>
        <v>12488956.470490718</v>
      </c>
      <c r="U72" s="446">
        <f t="shared" si="12"/>
        <v>12375358.388423882</v>
      </c>
    </row>
    <row r="73" spans="1:21" ht="20.100000000000001" customHeight="1">
      <c r="A73" s="405" t="s">
        <v>72</v>
      </c>
      <c r="E73" s="438"/>
      <c r="F73" s="559" t="s">
        <v>511</v>
      </c>
      <c r="G73" s="559" t="s">
        <v>510</v>
      </c>
      <c r="H73" s="459"/>
      <c r="I73" s="459"/>
      <c r="J73" s="459"/>
      <c r="K73" s="459"/>
      <c r="L73" s="459"/>
      <c r="M73" s="459"/>
      <c r="N73" s="459"/>
      <c r="O73" s="459"/>
      <c r="P73" s="459"/>
      <c r="Q73" s="459"/>
      <c r="R73" s="459"/>
      <c r="S73" s="459"/>
      <c r="T73" s="459"/>
      <c r="U73" s="459"/>
    </row>
    <row r="74" spans="1:21" ht="24" customHeight="1">
      <c r="A74" s="747"/>
      <c r="B74" s="748"/>
      <c r="C74" s="746" t="s">
        <v>201</v>
      </c>
      <c r="D74" s="746"/>
      <c r="E74" s="438"/>
      <c r="F74" s="480" t="s">
        <v>225</v>
      </c>
      <c r="G74" s="505" t="s">
        <v>226</v>
      </c>
      <c r="H74" s="505" t="s">
        <v>227</v>
      </c>
      <c r="I74" s="505" t="s">
        <v>228</v>
      </c>
      <c r="J74" s="505" t="s">
        <v>229</v>
      </c>
      <c r="K74" s="505" t="s">
        <v>230</v>
      </c>
      <c r="L74" s="505" t="s">
        <v>231</v>
      </c>
      <c r="M74" s="505" t="s">
        <v>232</v>
      </c>
      <c r="N74" s="505" t="s">
        <v>233</v>
      </c>
      <c r="O74" s="505" t="s">
        <v>234</v>
      </c>
      <c r="P74" s="505" t="s">
        <v>235</v>
      </c>
      <c r="Q74" s="505" t="s">
        <v>236</v>
      </c>
      <c r="R74" s="505" t="s">
        <v>237</v>
      </c>
      <c r="S74" s="505" t="s">
        <v>238</v>
      </c>
      <c r="T74" s="505" t="s">
        <v>239</v>
      </c>
      <c r="U74" s="505" t="s">
        <v>240</v>
      </c>
    </row>
    <row r="75" spans="1:21" ht="20.100000000000001" customHeight="1">
      <c r="A75" s="749" t="s">
        <v>158</v>
      </c>
      <c r="B75" s="750"/>
      <c r="C75" s="482" t="s">
        <v>550</v>
      </c>
      <c r="D75" s="483"/>
      <c r="E75" s="445"/>
      <c r="F75" s="561">
        <v>0</v>
      </c>
      <c r="G75" s="560"/>
      <c r="H75" s="446"/>
      <c r="I75" s="446"/>
      <c r="J75" s="446"/>
      <c r="K75" s="446"/>
      <c r="L75" s="446"/>
      <c r="M75" s="446"/>
      <c r="N75" s="446"/>
      <c r="O75" s="446"/>
      <c r="P75" s="446"/>
      <c r="Q75" s="446"/>
      <c r="R75" s="446"/>
      <c r="S75" s="446"/>
      <c r="T75" s="446"/>
      <c r="U75" s="446">
        <v>239300000</v>
      </c>
    </row>
    <row r="76" spans="1:21" ht="20.100000000000001" customHeight="1">
      <c r="A76" s="484" t="s">
        <v>159</v>
      </c>
      <c r="B76" s="490"/>
      <c r="C76" s="491" t="s">
        <v>550</v>
      </c>
      <c r="D76" s="492"/>
      <c r="E76" s="445"/>
      <c r="F76" s="565">
        <v>0</v>
      </c>
      <c r="G76" s="563"/>
      <c r="H76" s="493">
        <v>25599684</v>
      </c>
      <c r="I76" s="493"/>
      <c r="J76" s="493">
        <v>33300000</v>
      </c>
      <c r="K76" s="493"/>
      <c r="L76" s="493"/>
      <c r="M76" s="493">
        <v>1000000</v>
      </c>
      <c r="N76" s="493"/>
      <c r="O76" s="493">
        <v>2500000</v>
      </c>
      <c r="P76" s="493"/>
      <c r="Q76" s="493"/>
      <c r="R76" s="493"/>
      <c r="S76" s="493">
        <v>6050000</v>
      </c>
      <c r="T76" s="493"/>
      <c r="U76" s="493"/>
    </row>
    <row r="77" spans="1:21" ht="20.100000000000001" customHeight="1">
      <c r="A77" s="495"/>
      <c r="B77" s="496"/>
      <c r="C77" s="497"/>
      <c r="D77" s="498"/>
      <c r="E77" s="445"/>
      <c r="F77" s="578"/>
      <c r="G77" s="564"/>
      <c r="H77" s="499">
        <v>4147529</v>
      </c>
      <c r="I77" s="499"/>
      <c r="J77" s="499"/>
      <c r="K77" s="499"/>
      <c r="L77" s="499"/>
      <c r="M77" s="499"/>
      <c r="N77" s="499"/>
      <c r="O77" s="499"/>
      <c r="P77" s="499"/>
      <c r="Q77" s="499"/>
      <c r="R77" s="499"/>
      <c r="S77" s="499"/>
      <c r="T77" s="499"/>
      <c r="U77" s="499"/>
    </row>
    <row r="78" spans="1:21" ht="20.100000000000001" customHeight="1">
      <c r="A78" s="495"/>
      <c r="B78" s="496"/>
      <c r="C78" s="501"/>
      <c r="D78" s="502"/>
      <c r="E78" s="445"/>
      <c r="F78" s="566"/>
      <c r="G78" s="561"/>
      <c r="H78" s="557">
        <v>1540000</v>
      </c>
      <c r="I78" s="503"/>
      <c r="J78" s="503"/>
      <c r="K78" s="503"/>
      <c r="L78" s="503"/>
      <c r="M78" s="503"/>
      <c r="N78" s="503"/>
      <c r="O78" s="503"/>
      <c r="P78" s="503"/>
      <c r="Q78" s="503"/>
      <c r="R78" s="503"/>
      <c r="S78" s="503"/>
      <c r="T78" s="503"/>
      <c r="U78" s="503"/>
    </row>
    <row r="79" spans="1:21" ht="20.100000000000001" customHeight="1">
      <c r="A79" s="453" t="s">
        <v>160</v>
      </c>
      <c r="B79" s="485"/>
      <c r="C79" s="444" t="s">
        <v>551</v>
      </c>
      <c r="D79" s="514">
        <v>534126.54545454541</v>
      </c>
      <c r="E79" s="445"/>
      <c r="F79" s="563">
        <v>273230</v>
      </c>
      <c r="G79" s="560">
        <v>306680</v>
      </c>
      <c r="H79" s="446">
        <v>0</v>
      </c>
      <c r="I79" s="446">
        <v>534126.54545454541</v>
      </c>
      <c r="J79" s="446">
        <v>534126.54545454541</v>
      </c>
      <c r="K79" s="446">
        <v>534126.54545454541</v>
      </c>
      <c r="L79" s="446">
        <v>534126.54545454541</v>
      </c>
      <c r="M79" s="446">
        <v>534126.54545454541</v>
      </c>
      <c r="N79" s="446">
        <v>534126.54545454541</v>
      </c>
      <c r="O79" s="446">
        <v>534126.54545454541</v>
      </c>
      <c r="P79" s="446">
        <v>534126.54545454541</v>
      </c>
      <c r="Q79" s="446">
        <v>534126.54545454541</v>
      </c>
      <c r="R79" s="446">
        <v>534126.54545454541</v>
      </c>
      <c r="S79" s="446">
        <v>534126.54545454541</v>
      </c>
      <c r="T79" s="446">
        <v>534126.54545454541</v>
      </c>
      <c r="U79" s="446">
        <v>534126.54545454541</v>
      </c>
    </row>
    <row r="80" spans="1:21" ht="20.100000000000001" customHeight="1">
      <c r="A80" s="449"/>
      <c r="B80" s="573" t="s">
        <v>41</v>
      </c>
      <c r="E80" s="438"/>
      <c r="F80" s="560">
        <v>273230</v>
      </c>
      <c r="G80" s="560">
        <f>SUM(G75:G79)</f>
        <v>306680</v>
      </c>
      <c r="H80" s="446">
        <f t="shared" ref="H80:U80" si="13">SUM(H75:H79)</f>
        <v>31287213</v>
      </c>
      <c r="I80" s="446">
        <f t="shared" si="13"/>
        <v>534126.54545454541</v>
      </c>
      <c r="J80" s="446">
        <f t="shared" si="13"/>
        <v>33834126.545454547</v>
      </c>
      <c r="K80" s="446">
        <f t="shared" si="13"/>
        <v>534126.54545454541</v>
      </c>
      <c r="L80" s="446">
        <f t="shared" si="13"/>
        <v>534126.54545454541</v>
      </c>
      <c r="M80" s="446">
        <f t="shared" si="13"/>
        <v>1534126.5454545454</v>
      </c>
      <c r="N80" s="446">
        <f t="shared" si="13"/>
        <v>534126.54545454541</v>
      </c>
      <c r="O80" s="446">
        <f t="shared" si="13"/>
        <v>3034126.5454545454</v>
      </c>
      <c r="P80" s="446">
        <f t="shared" si="13"/>
        <v>534126.54545454541</v>
      </c>
      <c r="Q80" s="446">
        <f t="shared" si="13"/>
        <v>534126.54545454541</v>
      </c>
      <c r="R80" s="446">
        <f t="shared" si="13"/>
        <v>534126.54545454541</v>
      </c>
      <c r="S80" s="446">
        <f t="shared" si="13"/>
        <v>6584126.5454545449</v>
      </c>
      <c r="T80" s="446">
        <f t="shared" si="13"/>
        <v>534126.54545454541</v>
      </c>
      <c r="U80" s="446">
        <f t="shared" si="13"/>
        <v>239834126.54545453</v>
      </c>
    </row>
    <row r="81" spans="1:21" ht="20.100000000000001" customHeight="1" thickBot="1">
      <c r="E81" s="438"/>
      <c r="F81" s="504"/>
      <c r="G81" s="459"/>
      <c r="H81" s="432" t="s">
        <v>247</v>
      </c>
      <c r="I81" s="459"/>
      <c r="J81" s="432" t="s">
        <v>246</v>
      </c>
      <c r="K81" s="459"/>
      <c r="L81" s="459"/>
      <c r="M81" s="432" t="s">
        <v>341</v>
      </c>
      <c r="N81" s="459"/>
      <c r="O81" s="459" t="s">
        <v>342</v>
      </c>
      <c r="P81" s="459"/>
      <c r="Q81" s="459"/>
      <c r="R81" s="459"/>
      <c r="S81" s="459" t="s">
        <v>343</v>
      </c>
      <c r="T81" s="459"/>
      <c r="U81" s="459" t="s">
        <v>344</v>
      </c>
    </row>
    <row r="82" spans="1:21" ht="20.100000000000001" customHeight="1" thickBot="1">
      <c r="A82" s="486"/>
      <c r="B82" s="487" t="s">
        <v>60</v>
      </c>
      <c r="E82" s="438"/>
      <c r="F82" s="560">
        <v>142632336</v>
      </c>
      <c r="G82" s="560">
        <f>F82+G72-G80</f>
        <v>155347291</v>
      </c>
      <c r="H82" s="511">
        <f>G82+H72-H80</f>
        <v>138312725</v>
      </c>
      <c r="I82" s="511">
        <f>H82+I72-I80</f>
        <v>151520260.02882293</v>
      </c>
      <c r="J82" s="511">
        <f>I82+J72-J80</f>
        <v>131313628.92106025</v>
      </c>
      <c r="K82" s="511">
        <f>J82+K72-K80</f>
        <v>144292896.12837353</v>
      </c>
      <c r="L82" s="511">
        <f t="shared" ref="L82:U82" si="14">K82+L72-L80</f>
        <v>157158123.54550305</v>
      </c>
      <c r="M82" s="511">
        <f t="shared" si="14"/>
        <v>168909370.50870776</v>
      </c>
      <c r="N82" s="511">
        <f t="shared" si="14"/>
        <v>181546693.79412788</v>
      </c>
      <c r="O82" s="511">
        <f t="shared" si="14"/>
        <v>191570147.61606959</v>
      </c>
      <c r="P82" s="511">
        <f t="shared" si="14"/>
        <v>203979783.62521178</v>
      </c>
      <c r="Q82" s="511">
        <f t="shared" si="14"/>
        <v>216275650.90673456</v>
      </c>
      <c r="R82" s="511">
        <f t="shared" si="14"/>
        <v>228457795.97836933</v>
      </c>
      <c r="S82" s="511">
        <f t="shared" si="14"/>
        <v>234476262.78837016</v>
      </c>
      <c r="T82" s="511">
        <f t="shared" si="14"/>
        <v>246431092.71340635</v>
      </c>
      <c r="U82" s="576">
        <f t="shared" si="14"/>
        <v>18972324.556375712</v>
      </c>
    </row>
    <row r="83" spans="1:21" ht="20.100000000000001" customHeight="1">
      <c r="E83" s="438"/>
      <c r="F83" s="559" t="s">
        <v>511</v>
      </c>
      <c r="G83" s="559" t="s">
        <v>510</v>
      </c>
      <c r="H83" s="504"/>
      <c r="I83" s="504"/>
      <c r="J83" s="504"/>
      <c r="K83" s="504"/>
      <c r="L83" s="504"/>
      <c r="M83" s="504"/>
      <c r="N83" s="504"/>
      <c r="O83" s="504"/>
      <c r="P83" s="504"/>
      <c r="Q83" s="504"/>
      <c r="R83" s="504"/>
      <c r="S83" s="504"/>
      <c r="T83" s="504"/>
      <c r="U83" s="504"/>
    </row>
    <row r="84" spans="1:21" ht="20.100000000000001" customHeight="1">
      <c r="A84" s="405" t="s">
        <v>119</v>
      </c>
      <c r="E84" s="438"/>
      <c r="G84" s="459"/>
      <c r="H84" s="459"/>
      <c r="I84" s="459"/>
      <c r="J84" s="459"/>
      <c r="K84" s="459"/>
      <c r="L84" s="459"/>
      <c r="M84" s="459"/>
      <c r="N84" s="459"/>
      <c r="O84" s="459"/>
      <c r="P84" s="459"/>
      <c r="Q84" s="459"/>
      <c r="R84" s="459"/>
      <c r="S84" s="459"/>
      <c r="T84" s="459"/>
      <c r="U84" s="459"/>
    </row>
    <row r="85" spans="1:21" ht="20.100000000000001" customHeight="1">
      <c r="A85" s="405" t="s">
        <v>33</v>
      </c>
      <c r="E85" s="438"/>
      <c r="G85" s="459"/>
      <c r="H85" s="459"/>
      <c r="I85" s="459"/>
      <c r="J85" s="459"/>
      <c r="K85" s="459"/>
      <c r="L85" s="459"/>
      <c r="M85" s="459"/>
      <c r="N85" s="459"/>
      <c r="O85" s="459"/>
      <c r="P85" s="459"/>
      <c r="Q85" s="459"/>
      <c r="R85" s="459"/>
      <c r="S85" s="459"/>
      <c r="T85" s="459"/>
      <c r="U85" s="579" t="s">
        <v>164</v>
      </c>
    </row>
    <row r="86" spans="1:21" ht="24" customHeight="1">
      <c r="A86" s="747"/>
      <c r="B86" s="748"/>
      <c r="C86" s="746" t="s">
        <v>201</v>
      </c>
      <c r="D86" s="746"/>
      <c r="E86" s="438"/>
      <c r="F86" s="480" t="s">
        <v>225</v>
      </c>
      <c r="G86" s="505" t="s">
        <v>226</v>
      </c>
      <c r="H86" s="505" t="s">
        <v>227</v>
      </c>
      <c r="I86" s="505" t="s">
        <v>228</v>
      </c>
      <c r="J86" s="505" t="s">
        <v>229</v>
      </c>
      <c r="K86" s="505" t="s">
        <v>230</v>
      </c>
      <c r="L86" s="505" t="s">
        <v>231</v>
      </c>
      <c r="M86" s="505" t="s">
        <v>232</v>
      </c>
      <c r="N86" s="505" t="s">
        <v>233</v>
      </c>
      <c r="O86" s="505" t="s">
        <v>234</v>
      </c>
      <c r="P86" s="505" t="s">
        <v>235</v>
      </c>
      <c r="Q86" s="505" t="s">
        <v>236</v>
      </c>
      <c r="R86" s="505" t="s">
        <v>237</v>
      </c>
      <c r="S86" s="505" t="s">
        <v>238</v>
      </c>
      <c r="T86" s="505" t="s">
        <v>239</v>
      </c>
      <c r="U86" s="505" t="s">
        <v>240</v>
      </c>
    </row>
    <row r="87" spans="1:21" ht="20.100000000000001" customHeight="1">
      <c r="A87" s="442" t="s">
        <v>117</v>
      </c>
      <c r="B87" s="443"/>
      <c r="C87" s="444" t="s">
        <v>543</v>
      </c>
      <c r="D87" s="521">
        <v>15830520</v>
      </c>
      <c r="E87" s="445"/>
      <c r="F87" s="560">
        <v>15830520</v>
      </c>
      <c r="G87" s="560">
        <v>15830520</v>
      </c>
      <c r="H87" s="446">
        <v>15830520</v>
      </c>
      <c r="I87" s="589">
        <v>17794080</v>
      </c>
      <c r="J87" s="590">
        <f>I87</f>
        <v>17794080</v>
      </c>
      <c r="K87" s="590">
        <f>I87</f>
        <v>17794080</v>
      </c>
      <c r="L87" s="590">
        <f>I87</f>
        <v>17794080</v>
      </c>
      <c r="M87" s="590">
        <f>I87</f>
        <v>17794080</v>
      </c>
      <c r="N87" s="590">
        <f>I87</f>
        <v>17794080</v>
      </c>
      <c r="O87" s="590">
        <f>I87</f>
        <v>17794080</v>
      </c>
      <c r="P87" s="590">
        <f>I87</f>
        <v>17794080</v>
      </c>
      <c r="Q87" s="590">
        <f>I87</f>
        <v>17794080</v>
      </c>
      <c r="R87" s="590">
        <f>I87</f>
        <v>17794080</v>
      </c>
      <c r="S87" s="590">
        <f>I87</f>
        <v>17794080</v>
      </c>
      <c r="T87" s="590">
        <f>I87</f>
        <v>17794080</v>
      </c>
      <c r="U87" s="590">
        <f>I87</f>
        <v>17794080</v>
      </c>
    </row>
    <row r="88" spans="1:21" ht="20.100000000000001" customHeight="1">
      <c r="A88" s="449" t="s">
        <v>162</v>
      </c>
      <c r="B88" s="454"/>
      <c r="C88" s="444" t="s">
        <v>549</v>
      </c>
      <c r="D88" s="521">
        <v>789659.9</v>
      </c>
      <c r="E88" s="445"/>
      <c r="F88" s="560">
        <v>743418</v>
      </c>
      <c r="G88" s="560">
        <v>574731</v>
      </c>
      <c r="H88" s="446">
        <v>550000</v>
      </c>
      <c r="I88" s="446">
        <v>789659.9</v>
      </c>
      <c r="J88" s="446">
        <v>789659.9</v>
      </c>
      <c r="K88" s="446">
        <v>789659.9</v>
      </c>
      <c r="L88" s="446">
        <v>789659.9</v>
      </c>
      <c r="M88" s="446">
        <v>789659.9</v>
      </c>
      <c r="N88" s="446">
        <v>789659.9</v>
      </c>
      <c r="O88" s="446">
        <v>789659.9</v>
      </c>
      <c r="P88" s="446">
        <v>789659.9</v>
      </c>
      <c r="Q88" s="446">
        <v>789659.9</v>
      </c>
      <c r="R88" s="446">
        <v>789659.9</v>
      </c>
      <c r="S88" s="446">
        <v>789659.9</v>
      </c>
      <c r="T88" s="446">
        <v>789659.9</v>
      </c>
      <c r="U88" s="446">
        <v>789659.9</v>
      </c>
    </row>
    <row r="89" spans="1:21" ht="20.100000000000001" customHeight="1">
      <c r="A89" s="449" t="s">
        <v>58</v>
      </c>
      <c r="B89" s="454"/>
      <c r="C89" s="444"/>
      <c r="D89" s="483"/>
      <c r="E89" s="489"/>
      <c r="F89" s="560">
        <v>6535114</v>
      </c>
      <c r="G89" s="560">
        <f>G27</f>
        <v>4792689</v>
      </c>
      <c r="H89" s="446">
        <f t="shared" ref="H89:U89" si="15">H27</f>
        <v>6961816</v>
      </c>
      <c r="I89" s="446">
        <f t="shared" si="15"/>
        <v>3911169.1832159036</v>
      </c>
      <c r="J89" s="446">
        <f t="shared" si="15"/>
        <v>3734518.6663888218</v>
      </c>
      <c r="K89" s="446">
        <f t="shared" si="15"/>
        <v>3557967.8763254075</v>
      </c>
      <c r="L89" s="446">
        <f t="shared" si="15"/>
        <v>3381512.8566732649</v>
      </c>
      <c r="M89" s="446">
        <f t="shared" si="15"/>
        <v>3205149.6486662324</v>
      </c>
      <c r="N89" s="446">
        <f t="shared" si="15"/>
        <v>3028874.2910044435</v>
      </c>
      <c r="O89" s="446">
        <f t="shared" si="15"/>
        <v>2852682.8197339433</v>
      </c>
      <c r="P89" s="446">
        <f t="shared" si="15"/>
        <v>2676571.2681260752</v>
      </c>
      <c r="Q89" s="446">
        <f t="shared" si="15"/>
        <v>2500535.6665563933</v>
      </c>
      <c r="R89" s="446">
        <f t="shared" si="15"/>
        <v>2324572.0423833276</v>
      </c>
      <c r="S89" s="446">
        <f t="shared" si="15"/>
        <v>2148676.4198264303</v>
      </c>
      <c r="T89" s="446">
        <f t="shared" si="15"/>
        <v>1972844.8198442799</v>
      </c>
      <c r="U89" s="446">
        <f t="shared" si="15"/>
        <v>1797073.2600120113</v>
      </c>
    </row>
    <row r="90" spans="1:21" ht="20.100000000000001" customHeight="1">
      <c r="A90" s="449"/>
      <c r="B90" s="573" t="s">
        <v>41</v>
      </c>
      <c r="E90" s="438"/>
      <c r="F90" s="560">
        <v>23109052</v>
      </c>
      <c r="G90" s="560">
        <f>SUM(G87:G89)</f>
        <v>21197940</v>
      </c>
      <c r="H90" s="446">
        <f t="shared" ref="H90:U90" si="16">SUM(H87:H89)</f>
        <v>23342336</v>
      </c>
      <c r="I90" s="446">
        <f t="shared" si="16"/>
        <v>22494909.083215903</v>
      </c>
      <c r="J90" s="446">
        <f t="shared" si="16"/>
        <v>22318258.566388819</v>
      </c>
      <c r="K90" s="446">
        <f t="shared" si="16"/>
        <v>22141707.776325405</v>
      </c>
      <c r="L90" s="446">
        <f t="shared" si="16"/>
        <v>21965252.756673262</v>
      </c>
      <c r="M90" s="446">
        <f t="shared" si="16"/>
        <v>21788889.548666231</v>
      </c>
      <c r="N90" s="446">
        <f t="shared" si="16"/>
        <v>21612614.19100444</v>
      </c>
      <c r="O90" s="446">
        <f t="shared" si="16"/>
        <v>21436422.719733942</v>
      </c>
      <c r="P90" s="446">
        <f t="shared" si="16"/>
        <v>21260311.168126073</v>
      </c>
      <c r="Q90" s="446">
        <f t="shared" si="16"/>
        <v>21084275.56655639</v>
      </c>
      <c r="R90" s="446">
        <f t="shared" si="16"/>
        <v>20908311.942383327</v>
      </c>
      <c r="S90" s="446">
        <f t="shared" si="16"/>
        <v>20732416.319826428</v>
      </c>
      <c r="T90" s="446">
        <f t="shared" si="16"/>
        <v>20556584.719844278</v>
      </c>
      <c r="U90" s="446">
        <f t="shared" si="16"/>
        <v>20380813.16001201</v>
      </c>
    </row>
    <row r="91" spans="1:21" ht="20.100000000000001" customHeight="1">
      <c r="A91" s="405" t="s">
        <v>72</v>
      </c>
      <c r="E91" s="438"/>
      <c r="F91" s="559" t="s">
        <v>511</v>
      </c>
      <c r="G91" s="559" t="s">
        <v>510</v>
      </c>
      <c r="H91" s="459"/>
      <c r="I91" s="459"/>
      <c r="J91" s="459"/>
      <c r="K91" s="459"/>
      <c r="L91" s="459"/>
      <c r="M91" s="459"/>
      <c r="N91" s="459"/>
      <c r="O91" s="459"/>
      <c r="P91" s="459"/>
      <c r="Q91" s="459"/>
      <c r="R91" s="459"/>
      <c r="S91" s="459"/>
      <c r="T91" s="459"/>
      <c r="U91" s="459"/>
    </row>
    <row r="92" spans="1:21" ht="24" customHeight="1">
      <c r="A92" s="747"/>
      <c r="B92" s="748"/>
      <c r="C92" s="746" t="s">
        <v>201</v>
      </c>
      <c r="D92" s="746"/>
      <c r="E92" s="438"/>
      <c r="F92" s="480" t="s">
        <v>225</v>
      </c>
      <c r="G92" s="505" t="s">
        <v>226</v>
      </c>
      <c r="H92" s="505" t="s">
        <v>227</v>
      </c>
      <c r="I92" s="505" t="s">
        <v>228</v>
      </c>
      <c r="J92" s="505" t="s">
        <v>229</v>
      </c>
      <c r="K92" s="505" t="s">
        <v>230</v>
      </c>
      <c r="L92" s="505" t="s">
        <v>231</v>
      </c>
      <c r="M92" s="505" t="s">
        <v>232</v>
      </c>
      <c r="N92" s="505" t="s">
        <v>233</v>
      </c>
      <c r="O92" s="505" t="s">
        <v>234</v>
      </c>
      <c r="P92" s="505" t="s">
        <v>235</v>
      </c>
      <c r="Q92" s="505" t="s">
        <v>236</v>
      </c>
      <c r="R92" s="505" t="s">
        <v>237</v>
      </c>
      <c r="S92" s="505" t="s">
        <v>238</v>
      </c>
      <c r="T92" s="505" t="s">
        <v>239</v>
      </c>
      <c r="U92" s="505" t="s">
        <v>240</v>
      </c>
    </row>
    <row r="93" spans="1:21" ht="20.100000000000001" customHeight="1">
      <c r="A93" s="749" t="s">
        <v>158</v>
      </c>
      <c r="B93" s="750"/>
      <c r="C93" s="482" t="s">
        <v>550</v>
      </c>
      <c r="D93" s="483"/>
      <c r="E93" s="445"/>
      <c r="F93" s="561">
        <v>0</v>
      </c>
      <c r="G93" s="560">
        <v>0</v>
      </c>
      <c r="H93" s="446"/>
      <c r="I93" s="446"/>
      <c r="J93" s="446"/>
      <c r="K93" s="446"/>
      <c r="L93" s="446"/>
      <c r="M93" s="446"/>
      <c r="N93" s="446"/>
      <c r="O93" s="446"/>
      <c r="P93" s="446"/>
      <c r="Q93" s="446"/>
      <c r="R93" s="446"/>
      <c r="S93" s="446"/>
      <c r="T93" s="446"/>
      <c r="U93" s="446">
        <v>406260000</v>
      </c>
    </row>
    <row r="94" spans="1:21" ht="20.100000000000001" customHeight="1">
      <c r="A94" s="484" t="s">
        <v>159</v>
      </c>
      <c r="B94" s="490"/>
      <c r="C94" s="491" t="s">
        <v>550</v>
      </c>
      <c r="D94" s="492"/>
      <c r="E94" s="445"/>
      <c r="F94" s="565">
        <v>0</v>
      </c>
      <c r="G94" s="563">
        <v>0</v>
      </c>
      <c r="H94" s="493">
        <v>40594271</v>
      </c>
      <c r="I94" s="493"/>
      <c r="J94" s="493">
        <v>33300000</v>
      </c>
      <c r="K94" s="493"/>
      <c r="L94" s="493"/>
      <c r="M94" s="493">
        <v>1700000</v>
      </c>
      <c r="N94" s="493"/>
      <c r="O94" s="493">
        <v>4190000</v>
      </c>
      <c r="P94" s="493"/>
      <c r="Q94" s="493"/>
      <c r="R94" s="493"/>
      <c r="S94" s="493">
        <v>10150000</v>
      </c>
      <c r="T94" s="493"/>
      <c r="U94" s="493"/>
    </row>
    <row r="95" spans="1:21" ht="20.100000000000001" customHeight="1">
      <c r="A95" s="495"/>
      <c r="B95" s="496"/>
      <c r="C95" s="497"/>
      <c r="D95" s="498"/>
      <c r="E95" s="445"/>
      <c r="F95" s="578"/>
      <c r="G95" s="564"/>
      <c r="H95" s="499">
        <v>6961924</v>
      </c>
      <c r="I95" s="499"/>
      <c r="J95" s="499"/>
      <c r="K95" s="499"/>
      <c r="L95" s="499"/>
      <c r="M95" s="499"/>
      <c r="N95" s="499"/>
      <c r="O95" s="499"/>
      <c r="P95" s="499"/>
      <c r="Q95" s="499"/>
      <c r="R95" s="499"/>
      <c r="S95" s="499"/>
      <c r="T95" s="499"/>
      <c r="U95" s="499"/>
    </row>
    <row r="96" spans="1:21" ht="20.100000000000001" customHeight="1">
      <c r="A96" s="495"/>
      <c r="B96" s="496"/>
      <c r="C96" s="501"/>
      <c r="D96" s="502"/>
      <c r="E96" s="445"/>
      <c r="F96" s="566"/>
      <c r="G96" s="561"/>
      <c r="H96" s="557">
        <v>1683000</v>
      </c>
      <c r="I96" s="503"/>
      <c r="J96" s="503"/>
      <c r="K96" s="503"/>
      <c r="L96" s="503"/>
      <c r="M96" s="503"/>
      <c r="N96" s="503"/>
      <c r="O96" s="503"/>
      <c r="P96" s="503"/>
      <c r="Q96" s="503"/>
      <c r="R96" s="503"/>
      <c r="S96" s="503"/>
      <c r="T96" s="503"/>
      <c r="U96" s="503"/>
    </row>
    <row r="97" spans="1:21" ht="20.100000000000001" customHeight="1">
      <c r="A97" s="453" t="s">
        <v>160</v>
      </c>
      <c r="B97" s="485"/>
      <c r="C97" s="444" t="s">
        <v>551</v>
      </c>
      <c r="D97" s="514">
        <v>622393.81818181823</v>
      </c>
      <c r="E97" s="445"/>
      <c r="F97" s="563">
        <v>475525</v>
      </c>
      <c r="G97" s="560">
        <v>432960</v>
      </c>
      <c r="H97" s="446">
        <v>0</v>
      </c>
      <c r="I97" s="446">
        <v>622393.81818181823</v>
      </c>
      <c r="J97" s="446">
        <v>622393.81818181823</v>
      </c>
      <c r="K97" s="446">
        <v>622393.81818181823</v>
      </c>
      <c r="L97" s="446">
        <v>622393.81818181823</v>
      </c>
      <c r="M97" s="446">
        <v>622393.81818181823</v>
      </c>
      <c r="N97" s="446">
        <v>622393.81818181823</v>
      </c>
      <c r="O97" s="446">
        <v>622393.81818181823</v>
      </c>
      <c r="P97" s="446">
        <v>622393.81818181823</v>
      </c>
      <c r="Q97" s="446">
        <v>622393.81818181823</v>
      </c>
      <c r="R97" s="446">
        <v>622393.81818181823</v>
      </c>
      <c r="S97" s="446">
        <v>622393.81818181823</v>
      </c>
      <c r="T97" s="446">
        <v>622393.81818181823</v>
      </c>
      <c r="U97" s="446">
        <v>622393.81818181823</v>
      </c>
    </row>
    <row r="98" spans="1:21" ht="20.100000000000001" customHeight="1">
      <c r="A98" s="449"/>
      <c r="B98" s="573" t="s">
        <v>41</v>
      </c>
      <c r="E98" s="438"/>
      <c r="F98" s="560">
        <v>475525</v>
      </c>
      <c r="G98" s="560">
        <f>SUM(G93:G97)</f>
        <v>432960</v>
      </c>
      <c r="H98" s="446">
        <f t="shared" ref="H98:U98" si="17">SUM(H93:H97)</f>
        <v>49239195</v>
      </c>
      <c r="I98" s="446">
        <f t="shared" si="17"/>
        <v>622393.81818181823</v>
      </c>
      <c r="J98" s="446">
        <f t="shared" si="17"/>
        <v>33922393.81818182</v>
      </c>
      <c r="K98" s="446">
        <f t="shared" si="17"/>
        <v>622393.81818181823</v>
      </c>
      <c r="L98" s="446">
        <f t="shared" si="17"/>
        <v>622393.81818181823</v>
      </c>
      <c r="M98" s="446">
        <f t="shared" si="17"/>
        <v>2322393.8181818184</v>
      </c>
      <c r="N98" s="446">
        <f t="shared" si="17"/>
        <v>622393.81818181823</v>
      </c>
      <c r="O98" s="446">
        <f t="shared" si="17"/>
        <v>4812393.8181818184</v>
      </c>
      <c r="P98" s="446">
        <f t="shared" si="17"/>
        <v>622393.81818181823</v>
      </c>
      <c r="Q98" s="446">
        <f t="shared" si="17"/>
        <v>622393.81818181823</v>
      </c>
      <c r="R98" s="446">
        <f t="shared" si="17"/>
        <v>622393.81818181823</v>
      </c>
      <c r="S98" s="446">
        <f t="shared" si="17"/>
        <v>10772393.818181818</v>
      </c>
      <c r="T98" s="446">
        <f t="shared" si="17"/>
        <v>622393.81818181823</v>
      </c>
      <c r="U98" s="446">
        <f t="shared" si="17"/>
        <v>406882393.81818181</v>
      </c>
    </row>
    <row r="99" spans="1:21" ht="20.100000000000001" customHeight="1" thickBot="1">
      <c r="E99" s="438"/>
      <c r="F99" s="504"/>
      <c r="G99" s="459"/>
      <c r="H99" s="432" t="s">
        <v>247</v>
      </c>
      <c r="I99" s="459"/>
      <c r="J99" s="432" t="s">
        <v>246</v>
      </c>
      <c r="K99" s="459"/>
      <c r="L99" s="459"/>
      <c r="M99" s="432" t="s">
        <v>341</v>
      </c>
      <c r="N99" s="459"/>
      <c r="O99" s="459" t="s">
        <v>342</v>
      </c>
      <c r="P99" s="459"/>
      <c r="Q99" s="459"/>
      <c r="R99" s="459"/>
      <c r="S99" s="459" t="s">
        <v>343</v>
      </c>
      <c r="T99" s="459"/>
      <c r="U99" s="459" t="s">
        <v>344</v>
      </c>
    </row>
    <row r="100" spans="1:21" ht="20.100000000000001" customHeight="1" thickBot="1">
      <c r="A100" s="486"/>
      <c r="B100" s="487" t="s">
        <v>60</v>
      </c>
      <c r="E100" s="438"/>
      <c r="F100" s="560">
        <v>230244445</v>
      </c>
      <c r="G100" s="560">
        <f>F100+G90-G98</f>
        <v>251009425</v>
      </c>
      <c r="H100" s="511">
        <f>G100+H90-H98</f>
        <v>225112566</v>
      </c>
      <c r="I100" s="511">
        <f t="shared" ref="I100:U100" si="18">H100+I90-I98</f>
        <v>246985081.26503408</v>
      </c>
      <c r="J100" s="511">
        <f t="shared" si="18"/>
        <v>235380946.01324111</v>
      </c>
      <c r="K100" s="511">
        <f t="shared" si="18"/>
        <v>256900259.9713847</v>
      </c>
      <c r="L100" s="511">
        <f t="shared" si="18"/>
        <v>278243118.90987617</v>
      </c>
      <c r="M100" s="511">
        <f t="shared" si="18"/>
        <v>297709614.64036059</v>
      </c>
      <c r="N100" s="511">
        <f t="shared" si="18"/>
        <v>318699835.01318324</v>
      </c>
      <c r="O100" s="511">
        <f t="shared" si="18"/>
        <v>335323863.91473538</v>
      </c>
      <c r="P100" s="511">
        <f t="shared" si="18"/>
        <v>355961781.26467961</v>
      </c>
      <c r="Q100" s="511">
        <f t="shared" si="18"/>
        <v>376423663.01305419</v>
      </c>
      <c r="R100" s="511">
        <f t="shared" si="18"/>
        <v>396709581.13725573</v>
      </c>
      <c r="S100" s="511">
        <f t="shared" si="18"/>
        <v>406669603.63890034</v>
      </c>
      <c r="T100" s="511">
        <f t="shared" si="18"/>
        <v>426603794.54056281</v>
      </c>
      <c r="U100" s="511">
        <f t="shared" si="18"/>
        <v>40102213.882393003</v>
      </c>
    </row>
    <row r="101" spans="1:21" ht="20.100000000000001" customHeight="1">
      <c r="E101" s="438"/>
      <c r="F101" s="559" t="s">
        <v>511</v>
      </c>
      <c r="G101" s="559" t="s">
        <v>510</v>
      </c>
      <c r="H101" s="504"/>
      <c r="I101" s="504"/>
      <c r="J101" s="504"/>
      <c r="K101" s="504"/>
      <c r="L101" s="504"/>
      <c r="M101" s="504"/>
      <c r="N101" s="504"/>
      <c r="O101" s="504"/>
      <c r="P101" s="504"/>
      <c r="Q101" s="504"/>
      <c r="R101" s="504"/>
      <c r="S101" s="504"/>
      <c r="T101" s="504"/>
      <c r="U101" s="504"/>
    </row>
    <row r="102" spans="1:21" ht="20.100000000000001" customHeight="1">
      <c r="A102" s="405" t="s">
        <v>120</v>
      </c>
      <c r="E102" s="438"/>
      <c r="G102" s="459"/>
      <c r="H102" s="459"/>
      <c r="I102" s="459"/>
      <c r="J102" s="459"/>
      <c r="K102" s="459"/>
      <c r="L102" s="459"/>
      <c r="M102" s="459"/>
      <c r="N102" s="459"/>
      <c r="O102" s="459"/>
      <c r="P102" s="459"/>
      <c r="Q102" s="459"/>
      <c r="R102" s="459"/>
      <c r="S102" s="459"/>
      <c r="T102" s="459"/>
      <c r="U102" s="459"/>
    </row>
    <row r="103" spans="1:21" ht="26.25" customHeight="1">
      <c r="A103" s="405" t="s">
        <v>33</v>
      </c>
      <c r="E103" s="438"/>
      <c r="G103" s="459"/>
      <c r="H103" s="459"/>
      <c r="I103" s="459"/>
      <c r="J103" s="459"/>
      <c r="K103" s="459"/>
      <c r="L103" s="459"/>
      <c r="M103" s="459"/>
      <c r="N103" s="459"/>
      <c r="O103" s="459"/>
      <c r="P103" s="459"/>
      <c r="Q103" s="459"/>
      <c r="R103" s="459"/>
      <c r="S103" s="459"/>
      <c r="T103" s="459"/>
      <c r="U103" s="579" t="s">
        <v>164</v>
      </c>
    </row>
    <row r="104" spans="1:21" ht="24" customHeight="1">
      <c r="A104" s="747"/>
      <c r="B104" s="748"/>
      <c r="C104" s="746" t="s">
        <v>201</v>
      </c>
      <c r="D104" s="746"/>
      <c r="E104" s="438"/>
      <c r="F104" s="480" t="s">
        <v>225</v>
      </c>
      <c r="G104" s="505" t="s">
        <v>226</v>
      </c>
      <c r="H104" s="505" t="s">
        <v>227</v>
      </c>
      <c r="I104" s="505" t="s">
        <v>228</v>
      </c>
      <c r="J104" s="505" t="s">
        <v>229</v>
      </c>
      <c r="K104" s="505" t="s">
        <v>230</v>
      </c>
      <c r="L104" s="505" t="s">
        <v>231</v>
      </c>
      <c r="M104" s="505" t="s">
        <v>232</v>
      </c>
      <c r="N104" s="505" t="s">
        <v>233</v>
      </c>
      <c r="O104" s="505" t="s">
        <v>234</v>
      </c>
      <c r="P104" s="505" t="s">
        <v>235</v>
      </c>
      <c r="Q104" s="505" t="s">
        <v>236</v>
      </c>
      <c r="R104" s="505" t="s">
        <v>237</v>
      </c>
      <c r="S104" s="505" t="s">
        <v>238</v>
      </c>
      <c r="T104" s="505" t="s">
        <v>239</v>
      </c>
      <c r="U104" s="505" t="s">
        <v>240</v>
      </c>
    </row>
    <row r="105" spans="1:21" ht="20.100000000000001" customHeight="1">
      <c r="A105" s="442" t="s">
        <v>117</v>
      </c>
      <c r="B105" s="443"/>
      <c r="C105" s="444" t="s">
        <v>543</v>
      </c>
      <c r="D105" s="521">
        <v>8002680</v>
      </c>
      <c r="E105" s="445"/>
      <c r="F105" s="560">
        <v>8002680</v>
      </c>
      <c r="G105" s="560">
        <v>8002680</v>
      </c>
      <c r="H105" s="446">
        <v>8002680</v>
      </c>
      <c r="I105" s="589">
        <v>8601720</v>
      </c>
      <c r="J105" s="590">
        <f>I105</f>
        <v>8601720</v>
      </c>
      <c r="K105" s="590">
        <f>I105</f>
        <v>8601720</v>
      </c>
      <c r="L105" s="590">
        <f>I105</f>
        <v>8601720</v>
      </c>
      <c r="M105" s="590">
        <f>I105</f>
        <v>8601720</v>
      </c>
      <c r="N105" s="590">
        <f>I105</f>
        <v>8601720</v>
      </c>
      <c r="O105" s="590">
        <f>I105</f>
        <v>8601720</v>
      </c>
      <c r="P105" s="590">
        <f>I105</f>
        <v>8601720</v>
      </c>
      <c r="Q105" s="590">
        <f>I105</f>
        <v>8601720</v>
      </c>
      <c r="R105" s="590">
        <f>I105</f>
        <v>8601720</v>
      </c>
      <c r="S105" s="590">
        <f>I105</f>
        <v>8601720</v>
      </c>
      <c r="T105" s="590">
        <f>I105</f>
        <v>8601720</v>
      </c>
      <c r="U105" s="590">
        <f>I105</f>
        <v>8601720</v>
      </c>
    </row>
    <row r="106" spans="1:21" ht="20.100000000000001" customHeight="1">
      <c r="A106" s="453" t="s">
        <v>162</v>
      </c>
      <c r="B106" s="454"/>
      <c r="C106" s="444" t="s">
        <v>551</v>
      </c>
      <c r="D106" s="521">
        <v>234778</v>
      </c>
      <c r="E106" s="445"/>
      <c r="F106" s="560">
        <v>217858</v>
      </c>
      <c r="G106" s="560">
        <v>188813</v>
      </c>
      <c r="H106" s="446">
        <v>160000</v>
      </c>
      <c r="I106" s="446">
        <v>234778</v>
      </c>
      <c r="J106" s="446">
        <v>234778</v>
      </c>
      <c r="K106" s="446">
        <v>234778</v>
      </c>
      <c r="L106" s="446">
        <v>234778</v>
      </c>
      <c r="M106" s="446">
        <v>234778</v>
      </c>
      <c r="N106" s="446">
        <v>234778</v>
      </c>
      <c r="O106" s="446">
        <v>234778</v>
      </c>
      <c r="P106" s="446">
        <v>234778</v>
      </c>
      <c r="Q106" s="446">
        <v>234778</v>
      </c>
      <c r="R106" s="446">
        <v>234778</v>
      </c>
      <c r="S106" s="446">
        <v>234778</v>
      </c>
      <c r="T106" s="446">
        <v>234778</v>
      </c>
      <c r="U106" s="446">
        <v>234778</v>
      </c>
    </row>
    <row r="107" spans="1:21" ht="20.100000000000001" customHeight="1">
      <c r="A107" s="449" t="s">
        <v>58</v>
      </c>
      <c r="B107" s="454"/>
      <c r="C107" s="507"/>
      <c r="D107" s="483"/>
      <c r="E107" s="489"/>
      <c r="F107" s="560">
        <v>2097055</v>
      </c>
      <c r="G107" s="560">
        <f>【試算用】シミュレーション!G28</f>
        <v>1629559</v>
      </c>
      <c r="H107" s="446">
        <f t="shared" ref="H107:U107" si="19">H28</f>
        <v>2423181</v>
      </c>
      <c r="I107" s="446">
        <f t="shared" si="19"/>
        <v>1329834.0332602689</v>
      </c>
      <c r="J107" s="446">
        <f t="shared" si="19"/>
        <v>1269771.2084973387</v>
      </c>
      <c r="K107" s="446">
        <f t="shared" si="19"/>
        <v>1209742.29176501</v>
      </c>
      <c r="L107" s="446">
        <f t="shared" si="19"/>
        <v>1149745.9378665355</v>
      </c>
      <c r="M107" s="446">
        <f t="shared" si="19"/>
        <v>1089780.8007844649</v>
      </c>
      <c r="N107" s="446">
        <f t="shared" si="19"/>
        <v>1029845.5336398649</v>
      </c>
      <c r="O107" s="446">
        <f t="shared" si="19"/>
        <v>969938.78865138639</v>
      </c>
      <c r="P107" s="446">
        <f t="shared" si="19"/>
        <v>910059.21709425724</v>
      </c>
      <c r="Q107" s="446">
        <f t="shared" si="19"/>
        <v>850205.46925910888</v>
      </c>
      <c r="R107" s="446">
        <f t="shared" si="19"/>
        <v>790376.19441072282</v>
      </c>
      <c r="S107" s="446">
        <f t="shared" si="19"/>
        <v>730570.04074663261</v>
      </c>
      <c r="T107" s="446">
        <f t="shared" si="19"/>
        <v>670785.6553556103</v>
      </c>
      <c r="U107" s="446">
        <f t="shared" si="19"/>
        <v>611021.6841760258</v>
      </c>
    </row>
    <row r="108" spans="1:21" ht="20.100000000000001" customHeight="1">
      <c r="A108" s="449"/>
      <c r="B108" s="573" t="s">
        <v>41</v>
      </c>
      <c r="E108" s="438"/>
      <c r="F108" s="560">
        <v>10317593</v>
      </c>
      <c r="G108" s="560">
        <f>SUM(G105:G107)</f>
        <v>9821052</v>
      </c>
      <c r="H108" s="446">
        <f t="shared" ref="H108:U108" si="20">SUM(H105:H107)</f>
        <v>10585861</v>
      </c>
      <c r="I108" s="446">
        <f t="shared" si="20"/>
        <v>10166332.033260269</v>
      </c>
      <c r="J108" s="446">
        <f t="shared" si="20"/>
        <v>10106269.208497338</v>
      </c>
      <c r="K108" s="446">
        <f t="shared" si="20"/>
        <v>10046240.29176501</v>
      </c>
      <c r="L108" s="446">
        <f t="shared" si="20"/>
        <v>9986243.937866535</v>
      </c>
      <c r="M108" s="446">
        <f t="shared" si="20"/>
        <v>9926278.8007844649</v>
      </c>
      <c r="N108" s="446">
        <f t="shared" si="20"/>
        <v>9866343.533639865</v>
      </c>
      <c r="O108" s="446">
        <f t="shared" si="20"/>
        <v>9806436.7886513863</v>
      </c>
      <c r="P108" s="446">
        <f t="shared" si="20"/>
        <v>9746557.2170942575</v>
      </c>
      <c r="Q108" s="446">
        <f t="shared" si="20"/>
        <v>9686703.4692591093</v>
      </c>
      <c r="R108" s="446">
        <f t="shared" si="20"/>
        <v>9626874.1944107227</v>
      </c>
      <c r="S108" s="446">
        <f t="shared" si="20"/>
        <v>9567068.040746633</v>
      </c>
      <c r="T108" s="446">
        <f t="shared" si="20"/>
        <v>9507283.65535561</v>
      </c>
      <c r="U108" s="446">
        <f t="shared" si="20"/>
        <v>9447519.6841760259</v>
      </c>
    </row>
    <row r="109" spans="1:21" ht="20.100000000000001" customHeight="1">
      <c r="A109" s="405" t="s">
        <v>72</v>
      </c>
      <c r="E109" s="438"/>
      <c r="F109" s="559" t="s">
        <v>511</v>
      </c>
      <c r="G109" s="559" t="s">
        <v>510</v>
      </c>
      <c r="H109" s="459"/>
      <c r="I109" s="459"/>
      <c r="J109" s="459"/>
      <c r="K109" s="459"/>
      <c r="L109" s="459"/>
      <c r="M109" s="459"/>
      <c r="N109" s="459"/>
      <c r="O109" s="459"/>
      <c r="P109" s="459"/>
      <c r="Q109" s="459"/>
      <c r="R109" s="459"/>
      <c r="S109" s="459"/>
      <c r="T109" s="459"/>
      <c r="U109" s="459"/>
    </row>
    <row r="110" spans="1:21" ht="24" customHeight="1">
      <c r="A110" s="747"/>
      <c r="B110" s="748"/>
      <c r="C110" s="746" t="s">
        <v>201</v>
      </c>
      <c r="D110" s="746"/>
      <c r="E110" s="438"/>
      <c r="F110" s="480" t="s">
        <v>225</v>
      </c>
      <c r="G110" s="505" t="s">
        <v>226</v>
      </c>
      <c r="H110" s="505" t="s">
        <v>227</v>
      </c>
      <c r="I110" s="505" t="s">
        <v>228</v>
      </c>
      <c r="J110" s="505" t="s">
        <v>229</v>
      </c>
      <c r="K110" s="505" t="s">
        <v>230</v>
      </c>
      <c r="L110" s="505" t="s">
        <v>231</v>
      </c>
      <c r="M110" s="505" t="s">
        <v>232</v>
      </c>
      <c r="N110" s="505" t="s">
        <v>233</v>
      </c>
      <c r="O110" s="505" t="s">
        <v>234</v>
      </c>
      <c r="P110" s="505" t="s">
        <v>235</v>
      </c>
      <c r="Q110" s="505" t="s">
        <v>236</v>
      </c>
      <c r="R110" s="505" t="s">
        <v>237</v>
      </c>
      <c r="S110" s="505" t="s">
        <v>238</v>
      </c>
      <c r="T110" s="505" t="s">
        <v>239</v>
      </c>
      <c r="U110" s="505" t="s">
        <v>240</v>
      </c>
    </row>
    <row r="111" spans="1:21" ht="20.100000000000001" customHeight="1">
      <c r="A111" s="749" t="s">
        <v>158</v>
      </c>
      <c r="B111" s="750"/>
      <c r="C111" s="482" t="s">
        <v>210</v>
      </c>
      <c r="D111" s="483"/>
      <c r="E111" s="445"/>
      <c r="F111" s="561">
        <v>38486733</v>
      </c>
      <c r="G111" s="560">
        <f>基礎データー!M231</f>
        <v>0</v>
      </c>
      <c r="H111" s="615"/>
      <c r="I111" s="446"/>
      <c r="J111" s="446"/>
      <c r="K111" s="446"/>
      <c r="L111" s="446"/>
      <c r="M111" s="446"/>
      <c r="N111" s="446"/>
      <c r="O111" s="446"/>
      <c r="P111" s="446"/>
      <c r="Q111" s="446"/>
      <c r="R111" s="446"/>
      <c r="S111" s="446"/>
      <c r="T111" s="446"/>
      <c r="U111" s="446">
        <v>168260000</v>
      </c>
    </row>
    <row r="112" spans="1:21" ht="20.100000000000001" customHeight="1">
      <c r="A112" s="484" t="s">
        <v>159</v>
      </c>
      <c r="B112" s="490"/>
      <c r="C112" s="491" t="s">
        <v>210</v>
      </c>
      <c r="D112" s="492"/>
      <c r="E112" s="445"/>
      <c r="F112" s="565">
        <v>0</v>
      </c>
      <c r="G112" s="563"/>
      <c r="H112" s="616">
        <v>14725962</v>
      </c>
      <c r="I112" s="493"/>
      <c r="J112" s="493">
        <v>29300000</v>
      </c>
      <c r="K112" s="493"/>
      <c r="L112" s="493"/>
      <c r="M112" s="493">
        <v>530000</v>
      </c>
      <c r="N112" s="493"/>
      <c r="O112" s="493">
        <v>1510000</v>
      </c>
      <c r="P112" s="493"/>
      <c r="Q112" s="493"/>
      <c r="R112" s="493"/>
      <c r="S112" s="493">
        <v>3130000</v>
      </c>
      <c r="T112" s="493"/>
      <c r="U112" s="493"/>
    </row>
    <row r="113" spans="1:21" ht="20.100000000000001" customHeight="1">
      <c r="A113" s="495"/>
      <c r="B113" s="496"/>
      <c r="C113" s="497"/>
      <c r="D113" s="498"/>
      <c r="E113" s="445"/>
      <c r="F113" s="578"/>
      <c r="G113" s="564"/>
      <c r="H113" s="617">
        <v>2147827</v>
      </c>
      <c r="I113" s="499"/>
      <c r="J113" s="499"/>
      <c r="K113" s="499"/>
      <c r="L113" s="499"/>
      <c r="M113" s="499"/>
      <c r="N113" s="499"/>
      <c r="O113" s="499"/>
      <c r="P113" s="499"/>
      <c r="Q113" s="499"/>
      <c r="R113" s="499"/>
      <c r="S113" s="499"/>
      <c r="T113" s="499"/>
      <c r="U113" s="499"/>
    </row>
    <row r="114" spans="1:21" ht="20.100000000000001" customHeight="1">
      <c r="A114" s="495"/>
      <c r="B114" s="496"/>
      <c r="C114" s="501"/>
      <c r="D114" s="502"/>
      <c r="E114" s="445"/>
      <c r="F114" s="566"/>
      <c r="G114" s="561"/>
      <c r="H114" s="621">
        <v>1210000</v>
      </c>
      <c r="I114" s="503"/>
      <c r="J114" s="503"/>
      <c r="K114" s="503"/>
      <c r="L114" s="503"/>
      <c r="M114" s="503"/>
      <c r="N114" s="503"/>
      <c r="O114" s="503"/>
      <c r="P114" s="503"/>
      <c r="Q114" s="503"/>
      <c r="R114" s="503"/>
      <c r="S114" s="503"/>
      <c r="T114" s="503"/>
      <c r="U114" s="503"/>
    </row>
    <row r="115" spans="1:21" ht="20.100000000000001" customHeight="1">
      <c r="A115" s="453" t="s">
        <v>160</v>
      </c>
      <c r="B115" s="485"/>
      <c r="C115" s="444" t="str">
        <f>'資料４　科目別予測'!Q110</f>
        <v>平均値</v>
      </c>
      <c r="D115" s="514">
        <f>'資料４　科目別予測'!R110</f>
        <v>296192.63636363635</v>
      </c>
      <c r="E115" s="445"/>
      <c r="F115" s="563">
        <v>118225</v>
      </c>
      <c r="G115" s="560">
        <f>基礎データー!M239</f>
        <v>144320</v>
      </c>
      <c r="H115" s="615">
        <v>0</v>
      </c>
      <c r="I115" s="446">
        <f>D115</f>
        <v>296192.63636363635</v>
      </c>
      <c r="J115" s="446">
        <f>D115</f>
        <v>296192.63636363635</v>
      </c>
      <c r="K115" s="446">
        <f>D115</f>
        <v>296192.63636363635</v>
      </c>
      <c r="L115" s="446">
        <f>D115</f>
        <v>296192.63636363635</v>
      </c>
      <c r="M115" s="446">
        <f>D115</f>
        <v>296192.63636363635</v>
      </c>
      <c r="N115" s="446">
        <f>D115</f>
        <v>296192.63636363635</v>
      </c>
      <c r="O115" s="446">
        <f>D115</f>
        <v>296192.63636363635</v>
      </c>
      <c r="P115" s="446">
        <f>D115</f>
        <v>296192.63636363635</v>
      </c>
      <c r="Q115" s="446">
        <f>D115</f>
        <v>296192.63636363635</v>
      </c>
      <c r="R115" s="446">
        <f>D115</f>
        <v>296192.63636363635</v>
      </c>
      <c r="S115" s="446">
        <f>D115</f>
        <v>296192.63636363635</v>
      </c>
      <c r="T115" s="446">
        <f>D115</f>
        <v>296192.63636363635</v>
      </c>
      <c r="U115" s="446">
        <f>D115</f>
        <v>296192.63636363635</v>
      </c>
    </row>
    <row r="116" spans="1:21" ht="20.100000000000001" customHeight="1">
      <c r="A116" s="449"/>
      <c r="B116" s="573" t="s">
        <v>41</v>
      </c>
      <c r="E116" s="438"/>
      <c r="F116" s="560">
        <v>38604958</v>
      </c>
      <c r="G116" s="560">
        <f>SUM(G111:G115)</f>
        <v>144320</v>
      </c>
      <c r="H116" s="446">
        <f t="shared" ref="H116:U116" si="21">SUM(H111:H115)</f>
        <v>18083789</v>
      </c>
      <c r="I116" s="446">
        <f t="shared" si="21"/>
        <v>296192.63636363635</v>
      </c>
      <c r="J116" s="446">
        <f t="shared" si="21"/>
        <v>29596192.636363637</v>
      </c>
      <c r="K116" s="446">
        <f t="shared" si="21"/>
        <v>296192.63636363635</v>
      </c>
      <c r="L116" s="446">
        <f t="shared" si="21"/>
        <v>296192.63636363635</v>
      </c>
      <c r="M116" s="446">
        <f t="shared" si="21"/>
        <v>826192.63636363635</v>
      </c>
      <c r="N116" s="446">
        <f t="shared" si="21"/>
        <v>296192.63636363635</v>
      </c>
      <c r="O116" s="446">
        <f t="shared" si="21"/>
        <v>1806192.6363636362</v>
      </c>
      <c r="P116" s="446">
        <f t="shared" si="21"/>
        <v>296192.63636363635</v>
      </c>
      <c r="Q116" s="446">
        <f t="shared" si="21"/>
        <v>296192.63636363635</v>
      </c>
      <c r="R116" s="446">
        <f t="shared" si="21"/>
        <v>296192.63636363635</v>
      </c>
      <c r="S116" s="446">
        <f t="shared" si="21"/>
        <v>3426192.6363636362</v>
      </c>
      <c r="T116" s="446">
        <f t="shared" si="21"/>
        <v>296192.63636363635</v>
      </c>
      <c r="U116" s="446">
        <f t="shared" si="21"/>
        <v>168556192.63636363</v>
      </c>
    </row>
    <row r="117" spans="1:21" ht="20.100000000000001" customHeight="1" thickBot="1">
      <c r="A117" s="508"/>
      <c r="B117" s="509"/>
      <c r="E117" s="438"/>
      <c r="F117" s="572"/>
      <c r="G117" s="459"/>
      <c r="H117" s="432" t="s">
        <v>247</v>
      </c>
      <c r="I117" s="459"/>
      <c r="J117" s="432" t="s">
        <v>246</v>
      </c>
      <c r="K117" s="459"/>
      <c r="L117" s="459"/>
      <c r="M117" s="459" t="s">
        <v>341</v>
      </c>
      <c r="N117" s="459"/>
      <c r="O117" s="459" t="s">
        <v>342</v>
      </c>
      <c r="P117" s="459"/>
      <c r="Q117" s="459"/>
      <c r="R117" s="459"/>
      <c r="S117" s="459" t="s">
        <v>343</v>
      </c>
      <c r="T117" s="459"/>
      <c r="U117" s="459" t="s">
        <v>344</v>
      </c>
    </row>
    <row r="118" spans="1:21" ht="20.100000000000001" customHeight="1" thickBot="1">
      <c r="A118" s="486"/>
      <c r="B118" s="487" t="s">
        <v>60</v>
      </c>
      <c r="E118" s="438"/>
      <c r="F118" s="560">
        <v>75434483</v>
      </c>
      <c r="G118" s="560">
        <f t="shared" ref="G118:P118" si="22">F118+G108-G116</f>
        <v>85111215</v>
      </c>
      <c r="H118" s="511">
        <f t="shared" si="22"/>
        <v>77613287</v>
      </c>
      <c r="I118" s="511">
        <f t="shared" si="22"/>
        <v>87483426.396896631</v>
      </c>
      <c r="J118" s="511">
        <f t="shared" si="22"/>
        <v>67993502.969030336</v>
      </c>
      <c r="K118" s="511">
        <f t="shared" si="22"/>
        <v>77743550.6244317</v>
      </c>
      <c r="L118" s="511">
        <f t="shared" si="22"/>
        <v>87433601.925934598</v>
      </c>
      <c r="M118" s="511">
        <f t="shared" si="22"/>
        <v>96533688.090355426</v>
      </c>
      <c r="N118" s="511">
        <f t="shared" si="22"/>
        <v>106103838.98763165</v>
      </c>
      <c r="O118" s="511">
        <f t="shared" si="22"/>
        <v>114104083.1399194</v>
      </c>
      <c r="P118" s="511">
        <f t="shared" si="22"/>
        <v>123554447.72065002</v>
      </c>
      <c r="Q118" s="511">
        <f>P118+Q108-Q116</f>
        <v>132944958.55354549</v>
      </c>
      <c r="R118" s="511">
        <f>Q118+R108-R116</f>
        <v>142275640.11159259</v>
      </c>
      <c r="S118" s="511">
        <f>R118+S108-S116</f>
        <v>148416515.51597559</v>
      </c>
      <c r="T118" s="511">
        <f>S118+T108-T116</f>
        <v>157627606.53496757</v>
      </c>
      <c r="U118" s="512">
        <f>T118+U108-U116</f>
        <v>-1481066.4172200263</v>
      </c>
    </row>
    <row r="119" spans="1:21" ht="20.100000000000001" customHeight="1">
      <c r="E119" s="438"/>
      <c r="F119" s="559" t="s">
        <v>511</v>
      </c>
      <c r="G119" s="559" t="s">
        <v>510</v>
      </c>
      <c r="H119" s="504"/>
      <c r="I119" s="504"/>
      <c r="J119" s="504"/>
      <c r="K119" s="504"/>
      <c r="L119" s="504"/>
      <c r="M119" s="504"/>
      <c r="N119" s="504"/>
      <c r="O119" s="504"/>
      <c r="P119" s="504"/>
      <c r="Q119" s="504"/>
      <c r="R119" s="504"/>
      <c r="S119" s="504"/>
      <c r="T119" s="504"/>
      <c r="U119" s="504"/>
    </row>
    <row r="120" spans="1:21" ht="20.100000000000001" customHeight="1">
      <c r="A120" s="405" t="s">
        <v>121</v>
      </c>
      <c r="E120" s="438"/>
      <c r="G120" s="506"/>
      <c r="H120" s="506"/>
      <c r="I120" s="506"/>
      <c r="J120" s="506"/>
      <c r="K120" s="506"/>
      <c r="L120" s="506"/>
      <c r="M120" s="506"/>
      <c r="N120" s="506"/>
      <c r="O120" s="506"/>
      <c r="P120" s="506"/>
      <c r="Q120" s="506"/>
      <c r="R120" s="506"/>
      <c r="S120" s="506"/>
      <c r="T120" s="506"/>
      <c r="U120" s="506"/>
    </row>
    <row r="121" spans="1:21" ht="20.100000000000001" customHeight="1">
      <c r="A121" s="405" t="s">
        <v>33</v>
      </c>
      <c r="E121" s="438"/>
      <c r="G121" s="459"/>
      <c r="H121" s="459"/>
      <c r="I121" s="459"/>
      <c r="J121" s="459"/>
      <c r="K121" s="459"/>
      <c r="L121" s="459"/>
      <c r="M121" s="459"/>
      <c r="N121" s="459"/>
      <c r="O121" s="459"/>
      <c r="P121" s="459"/>
      <c r="Q121" s="459"/>
      <c r="R121" s="459"/>
      <c r="S121" s="459"/>
      <c r="T121" s="459"/>
      <c r="U121" s="579" t="s">
        <v>164</v>
      </c>
    </row>
    <row r="122" spans="1:21" ht="24" customHeight="1">
      <c r="A122" s="747"/>
      <c r="B122" s="748"/>
      <c r="C122" s="746" t="s">
        <v>201</v>
      </c>
      <c r="D122" s="746"/>
      <c r="E122" s="438"/>
      <c r="F122" s="480" t="s">
        <v>225</v>
      </c>
      <c r="G122" s="505" t="s">
        <v>226</v>
      </c>
      <c r="H122" s="505" t="s">
        <v>227</v>
      </c>
      <c r="I122" s="505" t="s">
        <v>228</v>
      </c>
      <c r="J122" s="505" t="s">
        <v>229</v>
      </c>
      <c r="K122" s="505" t="s">
        <v>230</v>
      </c>
      <c r="L122" s="505" t="s">
        <v>231</v>
      </c>
      <c r="M122" s="505" t="s">
        <v>232</v>
      </c>
      <c r="N122" s="505" t="s">
        <v>233</v>
      </c>
      <c r="O122" s="505" t="s">
        <v>234</v>
      </c>
      <c r="P122" s="505" t="s">
        <v>235</v>
      </c>
      <c r="Q122" s="505" t="s">
        <v>236</v>
      </c>
      <c r="R122" s="505" t="s">
        <v>237</v>
      </c>
      <c r="S122" s="505" t="s">
        <v>238</v>
      </c>
      <c r="T122" s="505" t="s">
        <v>239</v>
      </c>
      <c r="U122" s="505" t="s">
        <v>240</v>
      </c>
    </row>
    <row r="123" spans="1:21" ht="20.100000000000001" customHeight="1">
      <c r="A123" s="442" t="s">
        <v>117</v>
      </c>
      <c r="B123" s="443"/>
      <c r="C123" s="444" t="s">
        <v>543</v>
      </c>
      <c r="D123" s="521">
        <v>11487000</v>
      </c>
      <c r="E123" s="445"/>
      <c r="F123" s="560">
        <v>11487000</v>
      </c>
      <c r="G123" s="560">
        <v>11487000</v>
      </c>
      <c r="H123" s="446">
        <v>11487000</v>
      </c>
      <c r="I123" s="589">
        <v>12597720</v>
      </c>
      <c r="J123" s="590">
        <f>I123</f>
        <v>12597720</v>
      </c>
      <c r="K123" s="590">
        <f>I123</f>
        <v>12597720</v>
      </c>
      <c r="L123" s="590">
        <f>I123</f>
        <v>12597720</v>
      </c>
      <c r="M123" s="590">
        <f>I123</f>
        <v>12597720</v>
      </c>
      <c r="N123" s="590">
        <f>I123</f>
        <v>12597720</v>
      </c>
      <c r="O123" s="590">
        <f>I123</f>
        <v>12597720</v>
      </c>
      <c r="P123" s="590">
        <f>I123</f>
        <v>12597720</v>
      </c>
      <c r="Q123" s="590">
        <f>I123</f>
        <v>12597720</v>
      </c>
      <c r="R123" s="590">
        <f>I123</f>
        <v>12597720</v>
      </c>
      <c r="S123" s="590">
        <f>I123</f>
        <v>12597720</v>
      </c>
      <c r="T123" s="590">
        <f>I123</f>
        <v>12597720</v>
      </c>
      <c r="U123" s="590">
        <f>I123</f>
        <v>12597720</v>
      </c>
    </row>
    <row r="124" spans="1:21" ht="20.100000000000001" customHeight="1">
      <c r="A124" s="453" t="s">
        <v>162</v>
      </c>
      <c r="B124" s="454"/>
      <c r="C124" s="444" t="s">
        <v>551</v>
      </c>
      <c r="D124" s="521">
        <v>429847</v>
      </c>
      <c r="E124" s="445"/>
      <c r="F124" s="560">
        <v>407180</v>
      </c>
      <c r="G124" s="560">
        <v>280204</v>
      </c>
      <c r="H124" s="446">
        <v>300000</v>
      </c>
      <c r="I124" s="446">
        <v>429847</v>
      </c>
      <c r="J124" s="446">
        <v>429847</v>
      </c>
      <c r="K124" s="446">
        <v>429847</v>
      </c>
      <c r="L124" s="446">
        <v>429847</v>
      </c>
      <c r="M124" s="446">
        <v>429847</v>
      </c>
      <c r="N124" s="446">
        <v>429847</v>
      </c>
      <c r="O124" s="446">
        <v>429847</v>
      </c>
      <c r="P124" s="446">
        <v>429847</v>
      </c>
      <c r="Q124" s="446">
        <v>429847</v>
      </c>
      <c r="R124" s="446">
        <v>429847</v>
      </c>
      <c r="S124" s="446">
        <v>429847</v>
      </c>
      <c r="T124" s="446">
        <v>429847</v>
      </c>
      <c r="U124" s="446">
        <v>429847</v>
      </c>
    </row>
    <row r="125" spans="1:21" ht="20.100000000000001" customHeight="1">
      <c r="A125" s="449" t="s">
        <v>58</v>
      </c>
      <c r="B125" s="454"/>
      <c r="C125" s="444"/>
      <c r="D125" s="483"/>
      <c r="E125" s="489"/>
      <c r="F125" s="560">
        <v>3873680</v>
      </c>
      <c r="G125" s="560">
        <f>G29</f>
        <v>3232369</v>
      </c>
      <c r="H125" s="446">
        <f t="shared" ref="H125:U125" si="23">H29</f>
        <v>4091898</v>
      </c>
      <c r="I125" s="446">
        <f t="shared" si="23"/>
        <v>2637839.0130430763</v>
      </c>
      <c r="J125" s="446">
        <f t="shared" si="23"/>
        <v>2518699.2870091447</v>
      </c>
      <c r="K125" s="446">
        <f t="shared" si="23"/>
        <v>2399626.8204404837</v>
      </c>
      <c r="L125" s="446">
        <f t="shared" si="23"/>
        <v>2280618.9450248294</v>
      </c>
      <c r="M125" s="446">
        <f t="shared" si="23"/>
        <v>2161672.9908219832</v>
      </c>
      <c r="N125" s="446">
        <f t="shared" si="23"/>
        <v>2042786.2861829223</v>
      </c>
      <c r="O125" s="446">
        <f t="shared" si="23"/>
        <v>1923956.1576686045</v>
      </c>
      <c r="P125" s="446">
        <f t="shared" si="23"/>
        <v>1805179.9299686279</v>
      </c>
      <c r="Q125" s="446">
        <f t="shared" si="23"/>
        <v>1686454.9258195602</v>
      </c>
      <c r="R125" s="446">
        <f t="shared" si="23"/>
        <v>1567778.4659231079</v>
      </c>
      <c r="S125" s="446">
        <f t="shared" si="23"/>
        <v>1449147.8688640008</v>
      </c>
      <c r="T125" s="446">
        <f t="shared" si="23"/>
        <v>1330560.4510276455</v>
      </c>
      <c r="U125" s="446">
        <f t="shared" si="23"/>
        <v>1212013.5265175281</v>
      </c>
    </row>
    <row r="126" spans="1:21" ht="20.100000000000001" customHeight="1">
      <c r="A126" s="449"/>
      <c r="B126" s="573" t="s">
        <v>41</v>
      </c>
      <c r="E126" s="438"/>
      <c r="F126" s="560">
        <v>15767860</v>
      </c>
      <c r="G126" s="560">
        <f>SUM(G123:G125)</f>
        <v>14999573</v>
      </c>
      <c r="H126" s="446">
        <f t="shared" ref="H126:U126" si="24">SUM(H123:H125)</f>
        <v>15878898</v>
      </c>
      <c r="I126" s="446">
        <f t="shared" si="24"/>
        <v>15665406.013043076</v>
      </c>
      <c r="J126" s="446">
        <f t="shared" si="24"/>
        <v>15546266.287009144</v>
      </c>
      <c r="K126" s="446">
        <f t="shared" si="24"/>
        <v>15427193.820440484</v>
      </c>
      <c r="L126" s="446">
        <f t="shared" si="24"/>
        <v>15308185.945024829</v>
      </c>
      <c r="M126" s="446">
        <f t="shared" si="24"/>
        <v>15189239.990821984</v>
      </c>
      <c r="N126" s="446">
        <f t="shared" si="24"/>
        <v>15070353.286182921</v>
      </c>
      <c r="O126" s="446">
        <f t="shared" si="24"/>
        <v>14951523.157668605</v>
      </c>
      <c r="P126" s="446">
        <f t="shared" si="24"/>
        <v>14832746.929968627</v>
      </c>
      <c r="Q126" s="446">
        <f t="shared" si="24"/>
        <v>14714021.925819561</v>
      </c>
      <c r="R126" s="446">
        <f t="shared" si="24"/>
        <v>14595345.465923108</v>
      </c>
      <c r="S126" s="446">
        <f t="shared" si="24"/>
        <v>14476714.868864</v>
      </c>
      <c r="T126" s="446">
        <f t="shared" si="24"/>
        <v>14358127.451027645</v>
      </c>
      <c r="U126" s="446">
        <f t="shared" si="24"/>
        <v>14239580.526517529</v>
      </c>
    </row>
    <row r="127" spans="1:21" ht="20.100000000000001" customHeight="1">
      <c r="A127" s="405" t="s">
        <v>72</v>
      </c>
      <c r="E127" s="438"/>
      <c r="G127" s="459"/>
      <c r="H127" s="459"/>
      <c r="I127" s="459"/>
      <c r="J127" s="459"/>
      <c r="K127" s="459"/>
      <c r="L127" s="459"/>
      <c r="M127" s="459"/>
      <c r="N127" s="459"/>
      <c r="O127" s="459"/>
      <c r="P127" s="459"/>
      <c r="Q127" s="459"/>
      <c r="R127" s="459"/>
      <c r="S127" s="459"/>
      <c r="T127" s="459"/>
      <c r="U127" s="459"/>
    </row>
    <row r="128" spans="1:21" ht="24" customHeight="1">
      <c r="A128" s="747"/>
      <c r="B128" s="748"/>
      <c r="C128" s="746" t="s">
        <v>201</v>
      </c>
      <c r="D128" s="746"/>
      <c r="E128" s="438"/>
      <c r="F128" s="480" t="s">
        <v>225</v>
      </c>
      <c r="G128" s="505" t="s">
        <v>226</v>
      </c>
      <c r="H128" s="505" t="s">
        <v>227</v>
      </c>
      <c r="I128" s="505" t="s">
        <v>228</v>
      </c>
      <c r="J128" s="505" t="s">
        <v>229</v>
      </c>
      <c r="K128" s="505" t="s">
        <v>230</v>
      </c>
      <c r="L128" s="505" t="s">
        <v>231</v>
      </c>
      <c r="M128" s="505" t="s">
        <v>232</v>
      </c>
      <c r="N128" s="505" t="s">
        <v>233</v>
      </c>
      <c r="O128" s="505" t="s">
        <v>234</v>
      </c>
      <c r="P128" s="505" t="s">
        <v>235</v>
      </c>
      <c r="Q128" s="505" t="s">
        <v>236</v>
      </c>
      <c r="R128" s="505" t="s">
        <v>237</v>
      </c>
      <c r="S128" s="505" t="s">
        <v>238</v>
      </c>
      <c r="T128" s="505" t="s">
        <v>239</v>
      </c>
      <c r="U128" s="505" t="s">
        <v>240</v>
      </c>
    </row>
    <row r="129" spans="1:21" ht="20.100000000000001" customHeight="1">
      <c r="A129" s="749" t="s">
        <v>158</v>
      </c>
      <c r="B129" s="750"/>
      <c r="C129" s="482" t="s">
        <v>550</v>
      </c>
      <c r="D129" s="483"/>
      <c r="E129" s="445"/>
      <c r="F129" s="561">
        <v>75015236</v>
      </c>
      <c r="G129" s="560">
        <v>0</v>
      </c>
      <c r="H129" s="446"/>
      <c r="I129" s="446"/>
      <c r="J129" s="446"/>
      <c r="K129" s="446"/>
      <c r="L129" s="446"/>
      <c r="M129" s="446"/>
      <c r="N129" s="446"/>
      <c r="O129" s="446"/>
      <c r="P129" s="446"/>
      <c r="Q129" s="446"/>
      <c r="R129" s="446"/>
      <c r="S129" s="446"/>
      <c r="T129" s="446"/>
      <c r="U129" s="446">
        <v>284160000</v>
      </c>
    </row>
    <row r="130" spans="1:21" ht="20.100000000000001" customHeight="1">
      <c r="A130" s="484" t="s">
        <v>159</v>
      </c>
      <c r="B130" s="490"/>
      <c r="C130" s="491" t="s">
        <v>550</v>
      </c>
      <c r="D130" s="492"/>
      <c r="E130" s="445"/>
      <c r="F130" s="565">
        <v>0</v>
      </c>
      <c r="G130" s="563"/>
      <c r="H130" s="493">
        <v>24956244</v>
      </c>
      <c r="I130" s="493"/>
      <c r="J130" s="494">
        <v>29970000</v>
      </c>
      <c r="K130" s="493"/>
      <c r="L130" s="493"/>
      <c r="M130" s="494">
        <v>1030000</v>
      </c>
      <c r="N130" s="493"/>
      <c r="O130" s="493">
        <v>2500000</v>
      </c>
      <c r="P130" s="493"/>
      <c r="Q130" s="493"/>
      <c r="R130" s="493"/>
      <c r="S130" s="493">
        <v>6160000</v>
      </c>
      <c r="T130" s="493"/>
      <c r="U130" s="493"/>
    </row>
    <row r="131" spans="1:21" ht="20.100000000000001" customHeight="1">
      <c r="A131" s="495"/>
      <c r="B131" s="496"/>
      <c r="C131" s="497"/>
      <c r="D131" s="498"/>
      <c r="E131" s="445"/>
      <c r="F131" s="578"/>
      <c r="G131" s="564"/>
      <c r="H131" s="499">
        <v>4221592</v>
      </c>
      <c r="I131" s="499"/>
      <c r="J131" s="499"/>
      <c r="K131" s="499"/>
      <c r="L131" s="499"/>
      <c r="M131" s="499"/>
      <c r="N131" s="499"/>
      <c r="O131" s="499"/>
      <c r="P131" s="499"/>
      <c r="Q131" s="499"/>
      <c r="R131" s="499"/>
      <c r="S131" s="499"/>
      <c r="T131" s="499"/>
      <c r="U131" s="499"/>
    </row>
    <row r="132" spans="1:21" ht="20.100000000000001" customHeight="1">
      <c r="A132" s="495"/>
      <c r="B132" s="496"/>
      <c r="C132" s="501"/>
      <c r="D132" s="502"/>
      <c r="E132" s="445"/>
      <c r="F132" s="566"/>
      <c r="G132" s="561"/>
      <c r="H132" s="557">
        <v>1430000</v>
      </c>
      <c r="I132" s="503"/>
      <c r="J132" s="503"/>
      <c r="K132" s="503"/>
      <c r="L132" s="503"/>
      <c r="M132" s="503"/>
      <c r="N132" s="503"/>
      <c r="O132" s="503"/>
      <c r="P132" s="503"/>
      <c r="Q132" s="503"/>
      <c r="R132" s="503"/>
      <c r="S132" s="503"/>
      <c r="T132" s="503"/>
      <c r="U132" s="503"/>
    </row>
    <row r="133" spans="1:21" ht="20.100000000000001" customHeight="1">
      <c r="A133" s="453" t="s">
        <v>160</v>
      </c>
      <c r="B133" s="485"/>
      <c r="C133" s="444" t="s">
        <v>551</v>
      </c>
      <c r="D133" s="514">
        <v>490821.72727272729</v>
      </c>
      <c r="E133" s="445"/>
      <c r="F133" s="563">
        <v>331029</v>
      </c>
      <c r="G133" s="560">
        <v>284130</v>
      </c>
      <c r="H133" s="446">
        <v>0</v>
      </c>
      <c r="I133" s="446">
        <v>490821.72727272729</v>
      </c>
      <c r="J133" s="446">
        <v>490821.72727272729</v>
      </c>
      <c r="K133" s="446">
        <v>490821.72727272729</v>
      </c>
      <c r="L133" s="446">
        <v>490821.72727272729</v>
      </c>
      <c r="M133" s="446">
        <v>490821.72727272729</v>
      </c>
      <c r="N133" s="446">
        <v>490821.72727272729</v>
      </c>
      <c r="O133" s="446">
        <v>490821.72727272729</v>
      </c>
      <c r="P133" s="446">
        <v>490821.72727272729</v>
      </c>
      <c r="Q133" s="446">
        <v>490821.72727272729</v>
      </c>
      <c r="R133" s="446">
        <v>490821.72727272729</v>
      </c>
      <c r="S133" s="446">
        <v>490821.72727272729</v>
      </c>
      <c r="T133" s="446">
        <v>490821.72727272729</v>
      </c>
      <c r="U133" s="446">
        <v>490821.72727272729</v>
      </c>
    </row>
    <row r="134" spans="1:21" ht="20.100000000000001" customHeight="1">
      <c r="A134" s="449"/>
      <c r="B134" s="573" t="s">
        <v>41</v>
      </c>
      <c r="E134" s="438"/>
      <c r="F134" s="560">
        <v>75346265</v>
      </c>
      <c r="G134" s="560">
        <f>SUM(G129:G133)</f>
        <v>284130</v>
      </c>
      <c r="H134" s="446">
        <f t="shared" ref="H134:U134" si="25">SUM(H129:H133)</f>
        <v>30607836</v>
      </c>
      <c r="I134" s="446">
        <f t="shared" si="25"/>
        <v>490821.72727272729</v>
      </c>
      <c r="J134" s="446">
        <f t="shared" si="25"/>
        <v>30460821.727272727</v>
      </c>
      <c r="K134" s="446">
        <f t="shared" si="25"/>
        <v>490821.72727272729</v>
      </c>
      <c r="L134" s="446">
        <f t="shared" si="25"/>
        <v>490821.72727272729</v>
      </c>
      <c r="M134" s="446">
        <f t="shared" si="25"/>
        <v>1520821.7272727273</v>
      </c>
      <c r="N134" s="446">
        <f t="shared" si="25"/>
        <v>490821.72727272729</v>
      </c>
      <c r="O134" s="446">
        <f t="shared" si="25"/>
        <v>2990821.7272727275</v>
      </c>
      <c r="P134" s="446">
        <f t="shared" si="25"/>
        <v>490821.72727272729</v>
      </c>
      <c r="Q134" s="446">
        <f t="shared" si="25"/>
        <v>490821.72727272729</v>
      </c>
      <c r="R134" s="446">
        <f t="shared" si="25"/>
        <v>490821.72727272729</v>
      </c>
      <c r="S134" s="446">
        <f t="shared" si="25"/>
        <v>6650821.7272727275</v>
      </c>
      <c r="T134" s="446">
        <f t="shared" si="25"/>
        <v>490821.72727272729</v>
      </c>
      <c r="U134" s="446">
        <f t="shared" si="25"/>
        <v>284650821.72727275</v>
      </c>
    </row>
    <row r="135" spans="1:21" ht="20.100000000000001" customHeight="1" thickBot="1">
      <c r="E135" s="438"/>
      <c r="F135" s="504"/>
      <c r="G135" s="459"/>
      <c r="H135" s="432" t="s">
        <v>247</v>
      </c>
      <c r="I135" s="459"/>
      <c r="J135" s="432" t="s">
        <v>246</v>
      </c>
      <c r="K135" s="459"/>
      <c r="L135" s="459"/>
      <c r="M135" s="459" t="s">
        <v>341</v>
      </c>
      <c r="N135" s="459"/>
      <c r="O135" s="459" t="s">
        <v>342</v>
      </c>
      <c r="P135" s="459"/>
      <c r="Q135" s="459"/>
      <c r="R135" s="459"/>
      <c r="S135" s="459" t="s">
        <v>343</v>
      </c>
      <c r="T135" s="459"/>
      <c r="U135" s="459" t="s">
        <v>344</v>
      </c>
    </row>
    <row r="136" spans="1:21" ht="20.100000000000001" customHeight="1" thickBot="1">
      <c r="A136" s="486"/>
      <c r="B136" s="487" t="s">
        <v>60</v>
      </c>
      <c r="E136" s="438"/>
      <c r="F136" s="560">
        <v>113480586</v>
      </c>
      <c r="G136" s="560">
        <f t="shared" ref="G136:U136" si="26">F136+G126-G134</f>
        <v>128196029</v>
      </c>
      <c r="H136" s="511">
        <f t="shared" si="26"/>
        <v>113467091</v>
      </c>
      <c r="I136" s="511">
        <f t="shared" si="26"/>
        <v>128641675.28577034</v>
      </c>
      <c r="J136" s="511">
        <f t="shared" si="26"/>
        <v>113727119.84550676</v>
      </c>
      <c r="K136" s="511">
        <f t="shared" si="26"/>
        <v>128663491.93867451</v>
      </c>
      <c r="L136" s="511">
        <f t="shared" si="26"/>
        <v>143480856.15642661</v>
      </c>
      <c r="M136" s="511">
        <f t="shared" si="26"/>
        <v>157149274.41997588</v>
      </c>
      <c r="N136" s="511">
        <f t="shared" si="26"/>
        <v>171728805.97888607</v>
      </c>
      <c r="O136" s="511">
        <f t="shared" si="26"/>
        <v>183689507.40928194</v>
      </c>
      <c r="P136" s="511">
        <f t="shared" si="26"/>
        <v>198031432.61197785</v>
      </c>
      <c r="Q136" s="511">
        <f t="shared" si="26"/>
        <v>212254632.81052467</v>
      </c>
      <c r="R136" s="511">
        <f t="shared" si="26"/>
        <v>226359156.54917505</v>
      </c>
      <c r="S136" s="511">
        <f t="shared" si="26"/>
        <v>234185049.69076633</v>
      </c>
      <c r="T136" s="511">
        <f t="shared" si="26"/>
        <v>248052355.41452125</v>
      </c>
      <c r="U136" s="512">
        <f t="shared" si="26"/>
        <v>-22358885.786233962</v>
      </c>
    </row>
    <row r="137" spans="1:21" ht="15.95" customHeight="1">
      <c r="E137" s="438"/>
      <c r="F137" s="559" t="s">
        <v>511</v>
      </c>
      <c r="G137" s="559" t="s">
        <v>510</v>
      </c>
      <c r="H137" s="504"/>
      <c r="I137" s="504"/>
      <c r="J137" s="504"/>
      <c r="K137" s="504"/>
      <c r="L137" s="504"/>
      <c r="M137" s="504"/>
      <c r="N137" s="504"/>
      <c r="O137" s="504"/>
      <c r="P137" s="504"/>
      <c r="Q137" s="504"/>
      <c r="R137" s="504"/>
      <c r="S137" s="504"/>
      <c r="T137" s="504"/>
      <c r="U137" s="504"/>
    </row>
    <row r="138" spans="1:21" ht="15.95" customHeight="1">
      <c r="E138" s="438"/>
      <c r="G138" s="504"/>
      <c r="H138" s="504"/>
      <c r="I138" s="504"/>
      <c r="J138" s="504"/>
      <c r="K138" s="504"/>
      <c r="L138" s="504"/>
      <c r="M138" s="504"/>
      <c r="N138" s="504"/>
      <c r="O138" s="504"/>
      <c r="P138" s="504"/>
      <c r="Q138" s="504"/>
      <c r="R138" s="504"/>
      <c r="S138" s="504"/>
      <c r="T138" s="504"/>
      <c r="U138" s="504"/>
    </row>
    <row r="139" spans="1:21" ht="15.95" customHeight="1">
      <c r="E139" s="438"/>
      <c r="G139" s="504"/>
      <c r="H139" s="504"/>
      <c r="I139" s="504"/>
      <c r="J139" s="504"/>
      <c r="K139" s="504"/>
      <c r="L139" s="504"/>
      <c r="M139" s="504"/>
      <c r="N139" s="504"/>
      <c r="O139" s="504"/>
      <c r="P139" s="504"/>
      <c r="Q139" s="504"/>
      <c r="R139" s="504"/>
      <c r="S139" s="504"/>
      <c r="T139" s="504"/>
      <c r="U139" s="504"/>
    </row>
    <row r="140" spans="1:21" ht="15.95" customHeight="1">
      <c r="E140" s="438"/>
      <c r="G140" s="459"/>
      <c r="H140" s="459"/>
      <c r="I140" s="459"/>
      <c r="J140" s="459"/>
      <c r="K140" s="459"/>
      <c r="L140" s="459"/>
      <c r="M140" s="459"/>
      <c r="N140" s="459"/>
      <c r="O140" s="459"/>
      <c r="P140" s="459"/>
      <c r="Q140" s="459"/>
      <c r="R140" s="459"/>
      <c r="S140" s="459"/>
      <c r="T140" s="459"/>
      <c r="U140" s="459"/>
    </row>
    <row r="141" spans="1:21" ht="17.100000000000001" customHeight="1">
      <c r="E141" s="438"/>
      <c r="G141" s="459"/>
      <c r="H141" s="459"/>
      <c r="I141" s="459"/>
      <c r="J141" s="459"/>
      <c r="K141" s="459"/>
      <c r="L141" s="459"/>
      <c r="M141" s="459"/>
      <c r="N141" s="459"/>
      <c r="O141" s="459"/>
      <c r="P141" s="459"/>
      <c r="Q141" s="459"/>
      <c r="R141" s="459"/>
      <c r="S141" s="459"/>
      <c r="T141" s="459"/>
      <c r="U141" s="459"/>
    </row>
    <row r="142" spans="1:21">
      <c r="E142" s="438"/>
      <c r="G142" s="459"/>
      <c r="H142" s="459"/>
      <c r="I142" s="459"/>
      <c r="J142" s="459"/>
      <c r="K142" s="459"/>
      <c r="L142" s="459"/>
      <c r="M142" s="459"/>
      <c r="N142" s="459"/>
      <c r="O142" s="459"/>
      <c r="P142" s="459"/>
      <c r="Q142" s="459"/>
      <c r="R142" s="459"/>
      <c r="S142" s="459"/>
      <c r="T142" s="459"/>
      <c r="U142" s="459"/>
    </row>
    <row r="143" spans="1:21">
      <c r="E143" s="438"/>
      <c r="G143" s="459"/>
      <c r="H143" s="459"/>
      <c r="I143" s="459"/>
      <c r="J143" s="459"/>
      <c r="K143" s="459"/>
      <c r="L143" s="459"/>
      <c r="M143" s="459"/>
      <c r="N143" s="459"/>
      <c r="O143" s="459"/>
      <c r="P143" s="459"/>
      <c r="Q143" s="459"/>
      <c r="R143" s="459"/>
      <c r="S143" s="459"/>
      <c r="T143" s="459"/>
      <c r="U143" s="459"/>
    </row>
    <row r="144" spans="1:21">
      <c r="E144" s="438"/>
      <c r="G144" s="459"/>
      <c r="H144" s="459"/>
      <c r="I144" s="459"/>
      <c r="J144" s="459"/>
      <c r="K144" s="459"/>
      <c r="L144" s="459"/>
      <c r="M144" s="459"/>
      <c r="N144" s="459"/>
      <c r="O144" s="459"/>
      <c r="P144" s="459"/>
      <c r="Q144" s="459"/>
      <c r="R144" s="459"/>
      <c r="S144" s="459"/>
      <c r="T144" s="459"/>
      <c r="U144" s="459"/>
    </row>
    <row r="145" spans="7:21">
      <c r="G145" s="459"/>
      <c r="H145" s="459"/>
      <c r="I145" s="459"/>
      <c r="J145" s="459"/>
      <c r="K145" s="459"/>
      <c r="L145" s="459"/>
      <c r="M145" s="459"/>
      <c r="N145" s="459"/>
      <c r="O145" s="459"/>
      <c r="P145" s="459"/>
      <c r="Q145" s="459"/>
      <c r="R145" s="459"/>
      <c r="S145" s="459"/>
      <c r="T145" s="459"/>
      <c r="U145" s="459"/>
    </row>
  </sheetData>
  <mergeCells count="40">
    <mergeCell ref="T1:U1"/>
    <mergeCell ref="T2:U2"/>
    <mergeCell ref="A7:B7"/>
    <mergeCell ref="C7:D7"/>
    <mergeCell ref="A50:B50"/>
    <mergeCell ref="C50:D50"/>
    <mergeCell ref="A14:B14"/>
    <mergeCell ref="C14:D14"/>
    <mergeCell ref="A19:B19"/>
    <mergeCell ref="A21:B21"/>
    <mergeCell ref="C25:C29"/>
    <mergeCell ref="C33:D33"/>
    <mergeCell ref="A34:B34"/>
    <mergeCell ref="C34:D34"/>
    <mergeCell ref="A40:B40"/>
    <mergeCell ref="C40:D40"/>
    <mergeCell ref="A41:B41"/>
    <mergeCell ref="A93:B93"/>
    <mergeCell ref="A56:B56"/>
    <mergeCell ref="C56:D56"/>
    <mergeCell ref="A57:B57"/>
    <mergeCell ref="A68:B68"/>
    <mergeCell ref="C68:D68"/>
    <mergeCell ref="A74:B74"/>
    <mergeCell ref="C74:D74"/>
    <mergeCell ref="A75:B75"/>
    <mergeCell ref="A86:B86"/>
    <mergeCell ref="C86:D86"/>
    <mergeCell ref="A92:B92"/>
    <mergeCell ref="C92:D92"/>
    <mergeCell ref="A128:B128"/>
    <mergeCell ref="C128:D128"/>
    <mergeCell ref="A129:B129"/>
    <mergeCell ref="A104:B104"/>
    <mergeCell ref="C104:D104"/>
    <mergeCell ref="A110:B110"/>
    <mergeCell ref="C110:D110"/>
    <mergeCell ref="A111:B111"/>
    <mergeCell ref="A122:B122"/>
    <mergeCell ref="C122:D122"/>
  </mergeCells>
  <phoneticPr fontId="1"/>
  <pageMargins left="0.23622047244094491" right="0.23622047244094491" top="0.35433070866141736" bottom="0.35433070866141736" header="0.31496062992125984" footer="0.31496062992125984"/>
  <pageSetup paperSize="9" scale="70" fitToHeight="0" orientation="landscape" r:id="rId1"/>
  <headerFooter>
    <oddFooter>&amp;C&amp;P / &amp;N ページ</oddFooter>
  </headerFooter>
  <rowBreaks count="3" manualBreakCount="3">
    <brk id="30" max="20" man="1"/>
    <brk id="65" max="20" man="1"/>
    <brk id="101"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92E-80A1-44E3-B028-E45DB60E5603}">
  <dimension ref="A1:AM41"/>
  <sheetViews>
    <sheetView workbookViewId="0">
      <selection activeCell="AO22" sqref="AO22"/>
    </sheetView>
  </sheetViews>
  <sheetFormatPr defaultRowHeight="12"/>
  <cols>
    <col min="1" max="1" width="5.5" style="3" customWidth="1"/>
    <col min="2" max="38" width="3.25" style="3" customWidth="1"/>
    <col min="39" max="39" width="3" style="3" customWidth="1"/>
    <col min="40" max="16384" width="9" style="3"/>
  </cols>
  <sheetData>
    <row r="1" spans="1:39">
      <c r="A1" s="669" t="s">
        <v>349</v>
      </c>
      <c r="B1" s="669"/>
      <c r="AH1" s="667">
        <v>44507</v>
      </c>
      <c r="AI1" s="667"/>
      <c r="AJ1" s="667"/>
      <c r="AK1" s="667"/>
      <c r="AL1" s="667"/>
      <c r="AM1" s="4"/>
    </row>
    <row r="2" spans="1:39">
      <c r="A2" s="669"/>
      <c r="B2" s="669"/>
      <c r="AH2" s="668" t="s">
        <v>28</v>
      </c>
      <c r="AI2" s="668"/>
      <c r="AJ2" s="668"/>
      <c r="AK2" s="668"/>
      <c r="AL2" s="668"/>
      <c r="AM2" s="5"/>
    </row>
    <row r="3" spans="1:39" ht="11.25" customHeight="1"/>
    <row r="4" spans="1:39" ht="20.100000000000001" customHeight="1">
      <c r="A4" s="666" t="s">
        <v>212</v>
      </c>
      <c r="B4" s="666"/>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666"/>
    </row>
    <row r="5" spans="1:39" ht="20.100000000000001" customHeight="1">
      <c r="A5" s="666"/>
      <c r="B5" s="666"/>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6"/>
      <c r="AM5" s="666"/>
    </row>
    <row r="6" spans="1:39" ht="20.100000000000001" customHeight="1">
      <c r="A6" s="200" t="s">
        <v>29</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row>
    <row r="7" spans="1:39" s="6" customFormat="1" ht="45" customHeight="1">
      <c r="A7" s="202"/>
      <c r="B7" s="203" t="s">
        <v>31</v>
      </c>
      <c r="C7" s="664" t="s">
        <v>213</v>
      </c>
      <c r="D7" s="664"/>
      <c r="E7" s="664"/>
      <c r="F7" s="664"/>
      <c r="G7" s="664"/>
      <c r="H7" s="664"/>
      <c r="I7" s="664"/>
      <c r="J7" s="664"/>
      <c r="K7" s="664"/>
      <c r="L7" s="664"/>
      <c r="M7" s="664"/>
      <c r="N7" s="664"/>
      <c r="O7" s="664"/>
      <c r="P7" s="664"/>
      <c r="Q7" s="664"/>
      <c r="R7" s="664"/>
      <c r="S7" s="664"/>
      <c r="T7" s="664"/>
      <c r="U7" s="664"/>
      <c r="V7" s="664"/>
      <c r="W7" s="664"/>
      <c r="X7" s="664"/>
      <c r="Y7" s="664"/>
      <c r="Z7" s="664"/>
      <c r="AA7" s="664"/>
      <c r="AB7" s="664"/>
      <c r="AC7" s="664"/>
      <c r="AD7" s="664"/>
      <c r="AE7" s="664"/>
      <c r="AF7" s="664"/>
      <c r="AG7" s="664"/>
      <c r="AH7" s="664"/>
      <c r="AI7" s="664"/>
      <c r="AJ7" s="664"/>
      <c r="AK7" s="664"/>
      <c r="AL7" s="664"/>
      <c r="AM7" s="202"/>
    </row>
    <row r="8" spans="1:39" s="6" customFormat="1" ht="20.100000000000001" customHeight="1">
      <c r="A8" s="202"/>
      <c r="B8" s="203" t="s">
        <v>31</v>
      </c>
      <c r="C8" s="665" t="s">
        <v>61</v>
      </c>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202"/>
    </row>
    <row r="9" spans="1:39" ht="20.100000000000001" customHeight="1">
      <c r="A9" s="201"/>
      <c r="B9" s="203" t="s">
        <v>31</v>
      </c>
      <c r="C9" s="665" t="s">
        <v>154</v>
      </c>
      <c r="D9" s="665"/>
      <c r="E9" s="665"/>
      <c r="F9" s="665"/>
      <c r="G9" s="665"/>
      <c r="H9" s="665"/>
      <c r="I9" s="665"/>
      <c r="J9" s="665"/>
      <c r="K9" s="665"/>
      <c r="L9" s="665"/>
      <c r="M9" s="665"/>
      <c r="N9" s="665"/>
      <c r="O9" s="665"/>
      <c r="P9" s="665"/>
      <c r="Q9" s="665"/>
      <c r="R9" s="665"/>
      <c r="S9" s="665"/>
      <c r="T9" s="665"/>
      <c r="U9" s="665"/>
      <c r="V9" s="665"/>
      <c r="W9" s="665"/>
      <c r="X9" s="665"/>
      <c r="Y9" s="665"/>
      <c r="Z9" s="665"/>
      <c r="AA9" s="665"/>
      <c r="AB9" s="665"/>
      <c r="AC9" s="665"/>
      <c r="AD9" s="665"/>
      <c r="AE9" s="665"/>
      <c r="AF9" s="665"/>
      <c r="AG9" s="665"/>
      <c r="AH9" s="665"/>
      <c r="AI9" s="665"/>
      <c r="AJ9" s="665"/>
      <c r="AK9" s="665"/>
      <c r="AL9" s="665"/>
      <c r="AM9" s="201"/>
    </row>
    <row r="10" spans="1:39" ht="33" customHeight="1">
      <c r="A10" s="201"/>
      <c r="B10" s="203" t="s">
        <v>31</v>
      </c>
      <c r="C10" s="664" t="s">
        <v>155</v>
      </c>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c r="AG10" s="664"/>
      <c r="AH10" s="664"/>
      <c r="AI10" s="664"/>
      <c r="AJ10" s="664"/>
      <c r="AK10" s="664"/>
      <c r="AL10" s="664"/>
      <c r="AM10" s="201"/>
    </row>
    <row r="11" spans="1:39" s="6" customFormat="1" ht="33" customHeight="1">
      <c r="A11" s="202"/>
      <c r="B11" s="203" t="s">
        <v>31</v>
      </c>
      <c r="C11" s="664" t="s">
        <v>214</v>
      </c>
      <c r="D11" s="664"/>
      <c r="E11" s="664"/>
      <c r="F11" s="664"/>
      <c r="G11" s="664"/>
      <c r="H11" s="664"/>
      <c r="I11" s="664"/>
      <c r="J11" s="664"/>
      <c r="K11" s="664"/>
      <c r="L11" s="664"/>
      <c r="M11" s="664"/>
      <c r="N11" s="664"/>
      <c r="O11" s="664"/>
      <c r="P11" s="664"/>
      <c r="Q11" s="664"/>
      <c r="R11" s="664"/>
      <c r="S11" s="664"/>
      <c r="T11" s="664"/>
      <c r="U11" s="664"/>
      <c r="V11" s="664"/>
      <c r="W11" s="664"/>
      <c r="X11" s="664"/>
      <c r="Y11" s="664"/>
      <c r="Z11" s="664"/>
      <c r="AA11" s="664"/>
      <c r="AB11" s="664"/>
      <c r="AC11" s="664"/>
      <c r="AD11" s="664"/>
      <c r="AE11" s="664"/>
      <c r="AF11" s="664"/>
      <c r="AG11" s="664"/>
      <c r="AH11" s="664"/>
      <c r="AI11" s="664"/>
      <c r="AJ11" s="664"/>
      <c r="AK11" s="664"/>
      <c r="AL11" s="664"/>
      <c r="AM11" s="202"/>
    </row>
    <row r="12" spans="1:39" ht="10.5" customHeight="1">
      <c r="B12" s="2"/>
    </row>
    <row r="13" spans="1:39" ht="20.100000000000001" customHeight="1">
      <c r="A13" s="1" t="s">
        <v>30</v>
      </c>
    </row>
    <row r="14" spans="1:39" s="8" customFormat="1" ht="20.100000000000001" customHeight="1">
      <c r="A14" s="7"/>
      <c r="B14" s="661" t="s">
        <v>9</v>
      </c>
      <c r="C14" s="662"/>
      <c r="D14" s="663"/>
      <c r="E14" s="661" t="s">
        <v>10</v>
      </c>
      <c r="F14" s="662"/>
      <c r="G14" s="663"/>
      <c r="H14" s="661" t="s">
        <v>11</v>
      </c>
      <c r="I14" s="662"/>
      <c r="J14" s="663"/>
      <c r="K14" s="661" t="s">
        <v>12</v>
      </c>
      <c r="L14" s="662"/>
      <c r="M14" s="663"/>
      <c r="N14" s="661" t="s">
        <v>13</v>
      </c>
      <c r="O14" s="662"/>
      <c r="P14" s="663"/>
      <c r="Q14" s="661" t="s">
        <v>14</v>
      </c>
      <c r="R14" s="662"/>
      <c r="S14" s="663"/>
      <c r="T14" s="661" t="s">
        <v>15</v>
      </c>
      <c r="U14" s="662"/>
      <c r="V14" s="663"/>
      <c r="W14" s="661" t="s">
        <v>16</v>
      </c>
      <c r="X14" s="662"/>
      <c r="Y14" s="663"/>
      <c r="Z14" s="661" t="s">
        <v>17</v>
      </c>
      <c r="AA14" s="662"/>
      <c r="AB14" s="663"/>
      <c r="AC14" s="661" t="s">
        <v>18</v>
      </c>
      <c r="AD14" s="662"/>
      <c r="AE14" s="663"/>
      <c r="AF14" s="661" t="s">
        <v>19</v>
      </c>
      <c r="AG14" s="662"/>
      <c r="AH14" s="663"/>
      <c r="AI14" s="661" t="s">
        <v>20</v>
      </c>
      <c r="AJ14" s="662"/>
      <c r="AK14" s="663"/>
    </row>
    <row r="15" spans="1:39" s="8" customFormat="1" ht="6.75" customHeight="1">
      <c r="A15" s="658" t="s">
        <v>22</v>
      </c>
      <c r="B15" s="9"/>
      <c r="C15" s="189"/>
      <c r="D15" s="10"/>
      <c r="E15" s="9"/>
      <c r="F15" s="189"/>
      <c r="G15" s="10"/>
      <c r="H15" s="9"/>
      <c r="I15" s="189"/>
      <c r="J15" s="10"/>
      <c r="K15" s="9"/>
      <c r="L15" s="189"/>
      <c r="M15" s="10"/>
      <c r="N15" s="9"/>
      <c r="O15" s="189"/>
      <c r="P15" s="10"/>
      <c r="Q15" s="9"/>
      <c r="R15" s="189"/>
      <c r="S15" s="10"/>
      <c r="T15" s="9"/>
      <c r="U15" s="189"/>
      <c r="V15" s="10"/>
      <c r="W15" s="9"/>
      <c r="X15" s="189"/>
      <c r="Y15" s="10"/>
      <c r="Z15" s="9"/>
      <c r="AA15" s="189"/>
      <c r="AB15" s="10"/>
      <c r="AC15" s="9"/>
      <c r="AD15" s="189"/>
      <c r="AE15" s="10"/>
      <c r="AF15" s="9"/>
      <c r="AG15" s="189"/>
      <c r="AH15" s="10"/>
      <c r="AI15" s="9"/>
      <c r="AJ15" s="189"/>
      <c r="AK15" s="10"/>
    </row>
    <row r="16" spans="1:39" s="8" customFormat="1" ht="20.100000000000001" customHeight="1">
      <c r="A16" s="659"/>
      <c r="B16" s="11"/>
      <c r="C16" s="12"/>
      <c r="D16" s="13"/>
      <c r="E16" s="11"/>
      <c r="F16" s="14" t="s">
        <v>21</v>
      </c>
      <c r="G16" s="15"/>
      <c r="H16" s="16"/>
      <c r="I16" s="14"/>
      <c r="J16" s="17"/>
      <c r="K16" s="18"/>
      <c r="L16" s="19"/>
      <c r="M16" s="17"/>
      <c r="N16" s="18"/>
      <c r="O16" s="19"/>
      <c r="P16" s="13"/>
      <c r="Q16" s="11"/>
      <c r="R16" s="14" t="s">
        <v>195</v>
      </c>
      <c r="S16" s="17"/>
      <c r="T16" s="18"/>
      <c r="U16" s="19"/>
      <c r="V16" s="17"/>
      <c r="W16" s="18"/>
      <c r="X16" s="19"/>
      <c r="Y16" s="17"/>
      <c r="Z16" s="18"/>
      <c r="AA16" s="12"/>
      <c r="AB16" s="13"/>
      <c r="AC16" s="11"/>
      <c r="AD16" s="12"/>
      <c r="AE16" s="13"/>
      <c r="AF16" s="11"/>
      <c r="AG16" s="12"/>
      <c r="AH16" s="13"/>
      <c r="AI16" s="11"/>
      <c r="AJ16" s="12"/>
      <c r="AK16" s="13"/>
    </row>
    <row r="17" spans="1:37" s="8" customFormat="1" ht="20.100000000000001" customHeight="1">
      <c r="A17" s="659"/>
      <c r="B17" s="11"/>
      <c r="C17" s="12"/>
      <c r="D17" s="13"/>
      <c r="E17" s="11"/>
      <c r="F17" s="14" t="s">
        <v>157</v>
      </c>
      <c r="G17" s="17"/>
      <c r="H17" s="18"/>
      <c r="I17" s="19"/>
      <c r="J17" s="17"/>
      <c r="K17" s="18"/>
      <c r="L17" s="19"/>
      <c r="M17" s="13"/>
      <c r="N17" s="11"/>
      <c r="O17" s="12"/>
      <c r="P17" s="13"/>
      <c r="Q17" s="11"/>
      <c r="R17" s="12"/>
      <c r="S17" s="13"/>
      <c r="T17" s="11"/>
      <c r="U17" s="20"/>
      <c r="V17" s="21"/>
      <c r="W17" s="22"/>
      <c r="X17" s="20"/>
      <c r="Y17" s="13"/>
      <c r="Z17" s="20"/>
      <c r="AA17" s="20"/>
      <c r="AB17" s="21"/>
      <c r="AC17" s="14" t="s">
        <v>140</v>
      </c>
      <c r="AD17" s="14"/>
      <c r="AE17" s="13"/>
      <c r="AF17" s="11"/>
      <c r="AG17" s="12"/>
      <c r="AH17" s="13"/>
      <c r="AI17" s="11"/>
      <c r="AJ17" s="14" t="s">
        <v>188</v>
      </c>
      <c r="AK17" s="15"/>
    </row>
    <row r="18" spans="1:37" s="8" customFormat="1" ht="20.100000000000001" customHeight="1">
      <c r="A18" s="659"/>
      <c r="B18" s="11"/>
      <c r="C18" s="12"/>
      <c r="D18" s="13"/>
      <c r="E18" s="11"/>
      <c r="F18" s="12"/>
      <c r="G18" s="13"/>
      <c r="H18" s="11"/>
      <c r="I18" s="14" t="s">
        <v>24</v>
      </c>
      <c r="J18" s="15"/>
      <c r="K18" s="16"/>
      <c r="L18" s="14"/>
      <c r="M18" s="15"/>
      <c r="N18" s="16"/>
      <c r="O18" s="14"/>
      <c r="P18" s="15"/>
      <c r="Q18" s="16"/>
      <c r="R18" s="14"/>
      <c r="S18" s="15"/>
      <c r="T18" s="16"/>
      <c r="U18" s="14"/>
      <c r="V18" s="17"/>
      <c r="W18" s="18"/>
      <c r="X18" s="19"/>
      <c r="Y18" s="13"/>
      <c r="Z18" s="11"/>
      <c r="AA18" s="12"/>
      <c r="AB18" s="13"/>
      <c r="AC18" s="11"/>
      <c r="AD18" s="14" t="s">
        <v>27</v>
      </c>
      <c r="AE18" s="15"/>
      <c r="AF18" s="16"/>
      <c r="AG18" s="14"/>
      <c r="AH18" s="15"/>
      <c r="AI18" s="16"/>
      <c r="AJ18" s="14"/>
      <c r="AK18" s="13"/>
    </row>
    <row r="19" spans="1:37" s="8" customFormat="1" ht="7.5" customHeight="1">
      <c r="A19" s="659"/>
      <c r="B19" s="11"/>
      <c r="C19" s="12"/>
      <c r="D19" s="13"/>
      <c r="E19" s="11"/>
      <c r="F19" s="12"/>
      <c r="G19" s="13"/>
      <c r="H19" s="11"/>
      <c r="I19" s="20"/>
      <c r="J19" s="21"/>
      <c r="K19" s="22"/>
      <c r="L19" s="20"/>
      <c r="M19" s="21"/>
      <c r="N19" s="22"/>
      <c r="O19" s="20"/>
      <c r="P19" s="13"/>
      <c r="Q19" s="11"/>
      <c r="R19" s="12"/>
      <c r="S19" s="13"/>
      <c r="T19" s="11"/>
      <c r="U19" s="12"/>
      <c r="V19" s="13"/>
      <c r="W19" s="11"/>
      <c r="X19" s="12"/>
      <c r="Y19" s="13"/>
      <c r="Z19" s="11"/>
      <c r="AA19" s="12"/>
      <c r="AB19" s="13"/>
      <c r="AC19" s="11"/>
      <c r="AD19" s="20"/>
      <c r="AE19" s="21"/>
      <c r="AF19" s="22"/>
      <c r="AG19" s="20"/>
      <c r="AH19" s="21"/>
      <c r="AI19" s="22"/>
      <c r="AJ19" s="20"/>
      <c r="AK19" s="13"/>
    </row>
    <row r="20" spans="1:37" s="8" customFormat="1" ht="11.25" customHeight="1">
      <c r="A20" s="190" t="s">
        <v>187</v>
      </c>
      <c r="B20" s="191"/>
      <c r="C20" s="192">
        <v>44360</v>
      </c>
      <c r="D20" s="193"/>
      <c r="E20" s="191"/>
      <c r="F20" s="194">
        <v>44388</v>
      </c>
      <c r="G20" s="193"/>
      <c r="H20" s="191"/>
      <c r="I20" s="194"/>
      <c r="J20" s="195">
        <v>44430</v>
      </c>
      <c r="K20" s="191"/>
      <c r="L20" s="192">
        <v>44458</v>
      </c>
      <c r="M20" s="193"/>
      <c r="N20" s="191"/>
      <c r="O20" s="194">
        <v>44479</v>
      </c>
      <c r="P20" s="193"/>
      <c r="Q20" s="191"/>
      <c r="R20" s="194">
        <v>44514</v>
      </c>
      <c r="S20" s="193"/>
      <c r="T20" s="191"/>
      <c r="U20" s="194">
        <v>44542</v>
      </c>
      <c r="V20" s="193"/>
      <c r="W20" s="191"/>
      <c r="X20" s="194">
        <v>44212</v>
      </c>
      <c r="Y20" s="193"/>
      <c r="Z20" s="191"/>
      <c r="AA20" s="194">
        <v>44247</v>
      </c>
      <c r="AB20" s="193"/>
      <c r="AC20" s="191"/>
      <c r="AD20" s="194">
        <v>44268</v>
      </c>
      <c r="AE20" s="193"/>
      <c r="AF20" s="191"/>
      <c r="AG20" s="194">
        <v>44296</v>
      </c>
      <c r="AH20" s="193"/>
      <c r="AI20" s="191"/>
      <c r="AJ20" s="194">
        <v>44331</v>
      </c>
      <c r="AK20" s="193"/>
    </row>
    <row r="21" spans="1:37" s="8" customFormat="1" ht="6.75" customHeight="1">
      <c r="A21" s="658" t="s">
        <v>23</v>
      </c>
      <c r="B21" s="26"/>
      <c r="C21" s="27"/>
      <c r="D21" s="28"/>
      <c r="E21" s="26"/>
      <c r="F21" s="27"/>
      <c r="G21" s="28"/>
      <c r="H21" s="26"/>
      <c r="I21" s="27"/>
      <c r="J21" s="28"/>
      <c r="K21" s="26"/>
      <c r="L21" s="27"/>
      <c r="M21" s="28"/>
      <c r="N21" s="26"/>
      <c r="O21" s="27"/>
      <c r="P21" s="28"/>
      <c r="Q21" s="26"/>
      <c r="R21" s="27"/>
      <c r="S21" s="28"/>
      <c r="T21" s="26"/>
      <c r="U21" s="27"/>
      <c r="V21" s="28"/>
      <c r="W21" s="26"/>
      <c r="X21" s="27"/>
      <c r="Y21" s="28"/>
      <c r="Z21" s="26"/>
      <c r="AA21" s="27"/>
      <c r="AB21" s="28"/>
      <c r="AC21" s="26"/>
      <c r="AD21" s="27"/>
      <c r="AE21" s="28"/>
      <c r="AF21" s="26"/>
      <c r="AG21" s="27"/>
      <c r="AH21" s="28"/>
      <c r="AI21" s="26"/>
      <c r="AJ21" s="27"/>
      <c r="AK21" s="28"/>
    </row>
    <row r="22" spans="1:37" s="8" customFormat="1" ht="19.5" customHeight="1">
      <c r="A22" s="659"/>
      <c r="B22" s="11"/>
      <c r="C22" s="12"/>
      <c r="D22" s="13"/>
      <c r="E22" s="11"/>
      <c r="F22" s="12"/>
      <c r="G22" s="13"/>
      <c r="H22" s="16" t="s">
        <v>156</v>
      </c>
      <c r="I22" s="12"/>
      <c r="J22" s="13"/>
      <c r="K22" s="11"/>
      <c r="L22" s="12"/>
      <c r="M22" s="13"/>
      <c r="N22" s="11"/>
      <c r="O22" s="12"/>
      <c r="P22" s="13"/>
      <c r="Q22" s="11"/>
      <c r="R22" s="12"/>
      <c r="S22" s="13"/>
      <c r="T22" s="11"/>
      <c r="U22" s="12"/>
      <c r="V22" s="13"/>
      <c r="W22" s="11"/>
      <c r="X22" s="12"/>
      <c r="Y22" s="13"/>
      <c r="Z22" s="11"/>
      <c r="AA22" s="12"/>
      <c r="AB22" s="13"/>
      <c r="AC22" s="11"/>
      <c r="AD22" s="12"/>
      <c r="AE22" s="13"/>
      <c r="AF22" s="11"/>
      <c r="AG22" s="12"/>
      <c r="AH22" s="13"/>
      <c r="AI22" s="11"/>
      <c r="AJ22" s="12"/>
      <c r="AK22" s="13"/>
    </row>
    <row r="23" spans="1:37" s="8" customFormat="1" ht="20.100000000000001" customHeight="1">
      <c r="A23" s="659"/>
      <c r="B23" s="11"/>
      <c r="C23" s="12"/>
      <c r="D23" s="13"/>
      <c r="E23" s="11"/>
      <c r="F23" s="12"/>
      <c r="G23" s="13"/>
      <c r="H23" s="11"/>
      <c r="I23" s="12"/>
      <c r="J23" s="13"/>
      <c r="K23" s="22"/>
      <c r="L23" s="20"/>
      <c r="M23" s="21"/>
      <c r="N23" s="16" t="s">
        <v>197</v>
      </c>
      <c r="O23" s="14"/>
      <c r="P23" s="15"/>
      <c r="Q23" s="16"/>
      <c r="R23" s="14"/>
      <c r="S23" s="15"/>
      <c r="T23" s="16"/>
      <c r="U23" s="14"/>
      <c r="V23" s="17"/>
      <c r="W23" s="18"/>
      <c r="X23" s="12"/>
      <c r="Y23" s="13"/>
      <c r="Z23" s="11"/>
      <c r="AA23" s="12"/>
      <c r="AB23" s="13"/>
      <c r="AC23" s="11"/>
      <c r="AD23" s="12"/>
      <c r="AE23" s="13"/>
      <c r="AF23" s="11"/>
      <c r="AG23" s="12"/>
      <c r="AH23" s="13"/>
      <c r="AI23" s="11"/>
      <c r="AJ23" s="12"/>
      <c r="AK23" s="13"/>
    </row>
    <row r="24" spans="1:37" s="8" customFormat="1" ht="20.100000000000001" customHeight="1">
      <c r="A24" s="659"/>
      <c r="B24" s="11"/>
      <c r="C24" s="12"/>
      <c r="D24" s="13"/>
      <c r="E24" s="11"/>
      <c r="F24" s="12"/>
      <c r="G24" s="13"/>
      <c r="H24" s="11"/>
      <c r="I24" s="12"/>
      <c r="J24" s="13"/>
      <c r="K24" s="11"/>
      <c r="L24" s="12"/>
      <c r="M24" s="13"/>
      <c r="N24" s="11"/>
      <c r="O24" s="12"/>
      <c r="P24" s="13"/>
      <c r="Q24" s="16" t="s">
        <v>198</v>
      </c>
      <c r="R24" s="12"/>
      <c r="S24" s="13"/>
      <c r="T24" s="11"/>
      <c r="U24" s="12"/>
      <c r="V24" s="13"/>
      <c r="W24" s="22"/>
      <c r="X24" s="20"/>
      <c r="Y24" s="13"/>
      <c r="Z24" s="16" t="s">
        <v>25</v>
      </c>
      <c r="AA24" s="12"/>
      <c r="AB24" s="13"/>
      <c r="AD24" s="12"/>
      <c r="AE24" s="13"/>
      <c r="AF24" s="16" t="s">
        <v>26</v>
      </c>
      <c r="AG24" s="12"/>
      <c r="AH24" s="13"/>
      <c r="AI24" s="11"/>
      <c r="AJ24" s="12"/>
      <c r="AK24" s="13"/>
    </row>
    <row r="25" spans="1:37" s="8" customFormat="1" ht="6" customHeight="1">
      <c r="A25" s="660"/>
      <c r="B25" s="11"/>
      <c r="C25" s="12"/>
      <c r="D25" s="13"/>
      <c r="E25" s="11"/>
      <c r="F25" s="12"/>
      <c r="G25" s="13"/>
      <c r="H25" s="11"/>
      <c r="I25" s="12"/>
      <c r="J25" s="13"/>
      <c r="K25" s="11"/>
      <c r="L25" s="12"/>
      <c r="M25" s="13"/>
      <c r="N25" s="11"/>
      <c r="O25" s="12"/>
      <c r="P25" s="13"/>
      <c r="Q25" s="11"/>
      <c r="R25" s="12"/>
      <c r="S25" s="13"/>
      <c r="T25" s="11"/>
      <c r="U25" s="12"/>
      <c r="V25" s="13"/>
      <c r="W25" s="22"/>
      <c r="X25" s="20"/>
      <c r="Y25" s="21"/>
      <c r="Z25" s="22"/>
      <c r="AA25" s="20"/>
      <c r="AB25" s="21"/>
      <c r="AC25" s="22"/>
      <c r="AD25" s="12"/>
      <c r="AE25" s="13"/>
      <c r="AF25" s="11"/>
      <c r="AG25" s="12"/>
      <c r="AH25" s="13"/>
      <c r="AI25" s="11"/>
      <c r="AJ25" s="12"/>
      <c r="AK25" s="13"/>
    </row>
    <row r="26" spans="1:37" s="8" customFormat="1" ht="11.25" customHeight="1">
      <c r="A26" s="190" t="s">
        <v>187</v>
      </c>
      <c r="B26" s="197">
        <v>44353</v>
      </c>
      <c r="C26" s="194"/>
      <c r="D26" s="196"/>
      <c r="E26" s="197">
        <v>44381</v>
      </c>
      <c r="F26" s="194"/>
      <c r="G26" s="196"/>
      <c r="H26" s="197">
        <v>44409</v>
      </c>
      <c r="I26" s="194"/>
      <c r="J26" s="196"/>
      <c r="K26" s="198">
        <v>44444</v>
      </c>
      <c r="L26" s="194"/>
      <c r="M26" s="196"/>
      <c r="N26" s="197">
        <v>44472</v>
      </c>
      <c r="O26" s="194"/>
      <c r="P26" s="196"/>
      <c r="Q26" s="197">
        <v>44507</v>
      </c>
      <c r="R26" s="194"/>
      <c r="S26" s="196"/>
      <c r="T26" s="197">
        <v>44535</v>
      </c>
      <c r="U26" s="194"/>
      <c r="V26" s="196"/>
      <c r="W26" s="197">
        <v>44205</v>
      </c>
      <c r="X26" s="194"/>
      <c r="Y26" s="196"/>
      <c r="Z26" s="197">
        <v>44233</v>
      </c>
      <c r="AA26" s="194"/>
      <c r="AB26" s="196"/>
      <c r="AC26" s="197">
        <v>44261</v>
      </c>
      <c r="AD26" s="194"/>
      <c r="AE26" s="196"/>
      <c r="AF26" s="197">
        <v>44289</v>
      </c>
      <c r="AG26" s="194"/>
      <c r="AH26" s="196"/>
      <c r="AI26" s="197">
        <v>44324</v>
      </c>
      <c r="AJ26" s="194"/>
      <c r="AK26" s="196"/>
    </row>
    <row r="27" spans="1:37" s="8" customFormat="1" ht="10.5" customHeight="1">
      <c r="A27" s="655" t="s">
        <v>347</v>
      </c>
      <c r="B27" s="26"/>
      <c r="C27" s="27"/>
      <c r="D27" s="28"/>
      <c r="E27" s="26"/>
      <c r="F27" s="27"/>
      <c r="G27" s="28"/>
      <c r="H27" s="26"/>
      <c r="I27" s="27"/>
      <c r="J27" s="28"/>
      <c r="K27" s="26"/>
      <c r="L27" s="27"/>
      <c r="M27" s="28"/>
      <c r="N27" s="26"/>
      <c r="O27" s="27"/>
      <c r="P27" s="28"/>
      <c r="Q27" s="26"/>
      <c r="R27" s="27"/>
      <c r="S27" s="28"/>
      <c r="T27" s="26"/>
      <c r="U27" s="27"/>
      <c r="V27" s="28"/>
      <c r="W27" s="26"/>
      <c r="X27" s="27"/>
      <c r="Y27" s="28"/>
      <c r="Z27" s="26"/>
      <c r="AA27" s="27"/>
      <c r="AB27" s="28"/>
      <c r="AC27" s="26"/>
      <c r="AD27" s="27"/>
      <c r="AE27" s="28"/>
      <c r="AF27" s="26"/>
      <c r="AG27" s="27"/>
      <c r="AH27" s="28"/>
      <c r="AI27" s="26"/>
      <c r="AJ27" s="27"/>
      <c r="AK27" s="28"/>
    </row>
    <row r="28" spans="1:37" s="8" customFormat="1" ht="20.100000000000001" customHeight="1">
      <c r="A28" s="656"/>
      <c r="B28" s="11"/>
      <c r="C28" s="12"/>
      <c r="D28" s="13"/>
      <c r="E28" s="11"/>
      <c r="F28" s="12"/>
      <c r="G28" s="13"/>
      <c r="H28" s="11"/>
      <c r="I28" s="12"/>
      <c r="J28" s="13"/>
      <c r="K28" s="11"/>
      <c r="L28" s="12"/>
      <c r="M28" s="13"/>
      <c r="N28" s="11"/>
      <c r="O28" s="12"/>
      <c r="P28" s="13"/>
      <c r="Q28" s="11"/>
      <c r="R28" s="12"/>
      <c r="S28" s="13"/>
      <c r="T28" s="11"/>
      <c r="U28" s="12"/>
      <c r="V28" s="13"/>
      <c r="W28" s="11"/>
      <c r="X28" s="20"/>
      <c r="Y28" s="21"/>
      <c r="Z28" s="11"/>
      <c r="AA28" s="14" t="s">
        <v>194</v>
      </c>
      <c r="AB28" s="13"/>
      <c r="AC28" s="11"/>
      <c r="AE28" s="13"/>
      <c r="AF28" s="11"/>
      <c r="AG28" s="14" t="s">
        <v>141</v>
      </c>
      <c r="AH28" s="13"/>
      <c r="AI28" s="11"/>
      <c r="AJ28" s="12"/>
      <c r="AK28" s="13"/>
    </row>
    <row r="29" spans="1:37" s="8" customFormat="1" ht="9.75" customHeight="1">
      <c r="A29" s="657"/>
      <c r="B29" s="23"/>
      <c r="C29" s="24"/>
      <c r="D29" s="25"/>
      <c r="E29" s="23"/>
      <c r="F29" s="24"/>
      <c r="G29" s="25"/>
      <c r="H29" s="23"/>
      <c r="I29" s="24"/>
      <c r="J29" s="25"/>
      <c r="K29" s="23"/>
      <c r="L29" s="24"/>
      <c r="M29" s="25"/>
      <c r="N29" s="23"/>
      <c r="O29" s="24"/>
      <c r="P29" s="25"/>
      <c r="Q29" s="23"/>
      <c r="R29" s="24"/>
      <c r="S29" s="25"/>
      <c r="T29" s="23"/>
      <c r="U29" s="24"/>
      <c r="V29" s="25"/>
      <c r="W29" s="23"/>
      <c r="X29" s="24"/>
      <c r="Y29" s="25"/>
      <c r="Z29" s="23"/>
      <c r="AA29" s="24"/>
      <c r="AB29" s="25"/>
      <c r="AC29" s="23"/>
      <c r="AD29" s="24"/>
      <c r="AE29" s="25"/>
      <c r="AF29" s="23"/>
      <c r="AG29" s="24"/>
      <c r="AH29" s="25"/>
      <c r="AI29" s="23"/>
      <c r="AJ29" s="24"/>
      <c r="AK29" s="25"/>
    </row>
    <row r="30" spans="1:37" s="8" customFormat="1" ht="20.100000000000001" customHeight="1"/>
    <row r="31" spans="1:37" ht="20.100000000000001" customHeight="1"/>
    <row r="32" spans="1:37"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sheetData>
  <mergeCells count="25">
    <mergeCell ref="C7:AL7"/>
    <mergeCell ref="C8:AL8"/>
    <mergeCell ref="C11:AL11"/>
    <mergeCell ref="A4:AM4"/>
    <mergeCell ref="AH1:AL1"/>
    <mergeCell ref="AH2:AL2"/>
    <mergeCell ref="C9:AL9"/>
    <mergeCell ref="A5:AM5"/>
    <mergeCell ref="C10:AL10"/>
    <mergeCell ref="A1:B2"/>
    <mergeCell ref="Z14:AB14"/>
    <mergeCell ref="AC14:AE14"/>
    <mergeCell ref="AF14:AH14"/>
    <mergeCell ref="AI14:AK14"/>
    <mergeCell ref="B14:D14"/>
    <mergeCell ref="E14:G14"/>
    <mergeCell ref="H14:J14"/>
    <mergeCell ref="K14:M14"/>
    <mergeCell ref="N14:P14"/>
    <mergeCell ref="Q14:S14"/>
    <mergeCell ref="A27:A29"/>
    <mergeCell ref="A15:A19"/>
    <mergeCell ref="A21:A25"/>
    <mergeCell ref="T14:V14"/>
    <mergeCell ref="W14:Y14"/>
  </mergeCells>
  <phoneticPr fontId="1"/>
  <pageMargins left="0.43307086614173229" right="0.23622047244094491"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
  <sheetViews>
    <sheetView workbookViewId="0">
      <selection activeCell="L18" sqref="L18"/>
    </sheetView>
  </sheetViews>
  <sheetFormatPr defaultRowHeight="13.5"/>
  <cols>
    <col min="1" max="1" width="3.5" style="318" customWidth="1"/>
    <col min="2" max="2" width="11.5" style="319" customWidth="1"/>
    <col min="3" max="3" width="12.25" style="318" bestFit="1" customWidth="1"/>
    <col min="4" max="4" width="12" style="319" customWidth="1"/>
    <col min="5" max="5" width="9.5" style="318" bestFit="1" customWidth="1"/>
    <col min="6" max="6" width="8" style="318" bestFit="1" customWidth="1"/>
    <col min="7" max="7" width="10" style="320" customWidth="1"/>
    <col min="8" max="8" width="10.625" style="318" customWidth="1"/>
    <col min="9" max="9" width="9" style="180" customWidth="1"/>
    <col min="10" max="16384" width="9" style="318"/>
  </cols>
  <sheetData>
    <row r="1" spans="1:9" ht="22.5" customHeight="1">
      <c r="A1" s="712" t="s">
        <v>199</v>
      </c>
      <c r="B1" s="713"/>
      <c r="H1" s="714">
        <v>44621</v>
      </c>
      <c r="I1" s="714"/>
    </row>
    <row r="2" spans="1:9" ht="27" customHeight="1">
      <c r="H2" s="715" t="s">
        <v>142</v>
      </c>
      <c r="I2" s="715"/>
    </row>
    <row r="3" spans="1:9" ht="24" customHeight="1">
      <c r="A3" s="181" t="s">
        <v>534</v>
      </c>
    </row>
    <row r="4" spans="1:9" s="325" customFormat="1" ht="34.5" customHeight="1">
      <c r="A4" s="704"/>
      <c r="B4" s="705"/>
      <c r="C4" s="321" t="s">
        <v>62</v>
      </c>
      <c r="D4" s="702" t="s">
        <v>190</v>
      </c>
      <c r="E4" s="703"/>
      <c r="F4" s="322" t="s">
        <v>191</v>
      </c>
      <c r="G4" s="323" t="s">
        <v>192</v>
      </c>
      <c r="H4" s="363" t="s">
        <v>139</v>
      </c>
      <c r="I4" s="324" t="s">
        <v>215</v>
      </c>
    </row>
    <row r="5" spans="1:9" s="182" customFormat="1" ht="17.100000000000001" customHeight="1">
      <c r="A5" s="706" t="s">
        <v>0</v>
      </c>
      <c r="B5" s="707"/>
      <c r="C5" s="686" t="s">
        <v>186</v>
      </c>
      <c r="D5" s="674" t="s">
        <v>71</v>
      </c>
      <c r="E5" s="326">
        <v>80.599999999999994</v>
      </c>
      <c r="F5" s="671">
        <v>76</v>
      </c>
      <c r="G5" s="327">
        <f>E5*F5</f>
        <v>6125.5999999999995</v>
      </c>
      <c r="H5" s="328">
        <v>6130</v>
      </c>
      <c r="I5" s="699" t="s">
        <v>216</v>
      </c>
    </row>
    <row r="6" spans="1:9" s="182" customFormat="1" ht="9.9499999999999993" customHeight="1">
      <c r="A6" s="708"/>
      <c r="B6" s="709"/>
      <c r="C6" s="688"/>
      <c r="D6" s="675"/>
      <c r="E6" s="329" t="s">
        <v>138</v>
      </c>
      <c r="F6" s="672"/>
      <c r="G6" s="330" t="s">
        <v>138</v>
      </c>
      <c r="H6" s="331" t="s">
        <v>189</v>
      </c>
      <c r="I6" s="700"/>
    </row>
    <row r="7" spans="1:9" s="182" customFormat="1" ht="17.100000000000001" customHeight="1">
      <c r="A7" s="710"/>
      <c r="B7" s="711"/>
      <c r="C7" s="698"/>
      <c r="D7" s="676"/>
      <c r="E7" s="332">
        <v>114.86</v>
      </c>
      <c r="F7" s="673"/>
      <c r="G7" s="333">
        <f>E7*F5</f>
        <v>8729.36</v>
      </c>
      <c r="H7" s="334">
        <v>8730</v>
      </c>
      <c r="I7" s="701"/>
    </row>
    <row r="8" spans="1:9" s="182" customFormat="1" ht="17.100000000000001" customHeight="1">
      <c r="A8" s="689" t="s">
        <v>1</v>
      </c>
      <c r="B8" s="692" t="s">
        <v>63</v>
      </c>
      <c r="C8" s="686" t="s">
        <v>186</v>
      </c>
      <c r="D8" s="674" t="s">
        <v>71</v>
      </c>
      <c r="E8" s="335">
        <v>80.599999999999994</v>
      </c>
      <c r="F8" s="671">
        <v>5</v>
      </c>
      <c r="G8" s="327">
        <f>E8*F8</f>
        <v>403</v>
      </c>
      <c r="H8" s="328">
        <v>410</v>
      </c>
      <c r="I8" s="699" t="s">
        <v>216</v>
      </c>
    </row>
    <row r="9" spans="1:9" s="182" customFormat="1" ht="9.9499999999999993" customHeight="1">
      <c r="A9" s="690"/>
      <c r="B9" s="693"/>
      <c r="C9" s="688"/>
      <c r="D9" s="675"/>
      <c r="E9" s="336" t="s">
        <v>138</v>
      </c>
      <c r="F9" s="672"/>
      <c r="G9" s="330" t="s">
        <v>138</v>
      </c>
      <c r="H9" s="331" t="s">
        <v>189</v>
      </c>
      <c r="I9" s="700"/>
    </row>
    <row r="10" spans="1:9" s="182" customFormat="1" ht="17.100000000000001" customHeight="1">
      <c r="A10" s="690"/>
      <c r="B10" s="694"/>
      <c r="C10" s="698"/>
      <c r="D10" s="676"/>
      <c r="E10" s="337">
        <v>114.86</v>
      </c>
      <c r="F10" s="673"/>
      <c r="G10" s="333">
        <f>E10*F8</f>
        <v>574.29999999999995</v>
      </c>
      <c r="H10" s="334">
        <v>580</v>
      </c>
      <c r="I10" s="701"/>
    </row>
    <row r="11" spans="1:9" s="182" customFormat="1" ht="17.100000000000001" customHeight="1">
      <c r="A11" s="690"/>
      <c r="B11" s="692" t="s">
        <v>64</v>
      </c>
      <c r="C11" s="686" t="s">
        <v>186</v>
      </c>
      <c r="D11" s="674" t="s">
        <v>71</v>
      </c>
      <c r="E11" s="335">
        <v>90</v>
      </c>
      <c r="F11" s="671">
        <v>73</v>
      </c>
      <c r="G11" s="327">
        <f>E11*F11</f>
        <v>6570</v>
      </c>
      <c r="H11" s="328">
        <v>6570</v>
      </c>
      <c r="I11" s="699" t="s">
        <v>217</v>
      </c>
    </row>
    <row r="12" spans="1:9" s="182" customFormat="1" ht="9.9499999999999993" customHeight="1">
      <c r="A12" s="690"/>
      <c r="B12" s="693"/>
      <c r="C12" s="688"/>
      <c r="D12" s="675"/>
      <c r="E12" s="336" t="s">
        <v>138</v>
      </c>
      <c r="F12" s="672"/>
      <c r="G12" s="330" t="s">
        <v>138</v>
      </c>
      <c r="H12" s="331" t="s">
        <v>189</v>
      </c>
      <c r="I12" s="700"/>
    </row>
    <row r="13" spans="1:9" s="182" customFormat="1" ht="17.100000000000001" customHeight="1">
      <c r="A13" s="690"/>
      <c r="B13" s="694"/>
      <c r="C13" s="698"/>
      <c r="D13" s="676"/>
      <c r="E13" s="337">
        <v>113.7</v>
      </c>
      <c r="F13" s="673"/>
      <c r="G13" s="333">
        <f>E13*F11</f>
        <v>8300.1</v>
      </c>
      <c r="H13" s="334">
        <v>8300</v>
      </c>
      <c r="I13" s="701"/>
    </row>
    <row r="14" spans="1:9" s="182" customFormat="1" ht="17.100000000000001" customHeight="1">
      <c r="A14" s="690"/>
      <c r="B14" s="692" t="s">
        <v>65</v>
      </c>
      <c r="C14" s="686" t="s">
        <v>186</v>
      </c>
      <c r="D14" s="674" t="s">
        <v>71</v>
      </c>
      <c r="E14" s="338">
        <v>90</v>
      </c>
      <c r="F14" s="671">
        <v>73</v>
      </c>
      <c r="G14" s="327">
        <f>E14*F14</f>
        <v>6570</v>
      </c>
      <c r="H14" s="328">
        <v>6570</v>
      </c>
      <c r="I14" s="699" t="s">
        <v>217</v>
      </c>
    </row>
    <row r="15" spans="1:9" s="182" customFormat="1" ht="9.9499999999999993" customHeight="1">
      <c r="A15" s="690"/>
      <c r="B15" s="693"/>
      <c r="C15" s="688"/>
      <c r="D15" s="675"/>
      <c r="E15" s="336" t="s">
        <v>138</v>
      </c>
      <c r="F15" s="672"/>
      <c r="G15" s="330" t="s">
        <v>138</v>
      </c>
      <c r="H15" s="331" t="s">
        <v>189</v>
      </c>
      <c r="I15" s="700"/>
    </row>
    <row r="16" spans="1:9" s="182" customFormat="1" ht="17.100000000000001" customHeight="1">
      <c r="A16" s="690"/>
      <c r="B16" s="694"/>
      <c r="C16" s="698"/>
      <c r="D16" s="676"/>
      <c r="E16" s="338">
        <v>113.7</v>
      </c>
      <c r="F16" s="673"/>
      <c r="G16" s="333">
        <f>E16*F14</f>
        <v>8300.1</v>
      </c>
      <c r="H16" s="334">
        <v>8300</v>
      </c>
      <c r="I16" s="701"/>
    </row>
    <row r="17" spans="1:9" s="182" customFormat="1" ht="17.100000000000001" customHeight="1">
      <c r="A17" s="690"/>
      <c r="B17" s="692" t="s">
        <v>66</v>
      </c>
      <c r="C17" s="686" t="s">
        <v>186</v>
      </c>
      <c r="D17" s="674" t="s">
        <v>71</v>
      </c>
      <c r="E17" s="335">
        <v>90</v>
      </c>
      <c r="F17" s="671">
        <v>73</v>
      </c>
      <c r="G17" s="327">
        <f>E17*F17</f>
        <v>6570</v>
      </c>
      <c r="H17" s="328">
        <v>6570</v>
      </c>
      <c r="I17" s="699" t="s">
        <v>217</v>
      </c>
    </row>
    <row r="18" spans="1:9" s="182" customFormat="1" ht="9.9499999999999993" customHeight="1">
      <c r="A18" s="690"/>
      <c r="B18" s="693"/>
      <c r="C18" s="688"/>
      <c r="D18" s="675"/>
      <c r="E18" s="336" t="s">
        <v>138</v>
      </c>
      <c r="F18" s="672"/>
      <c r="G18" s="330" t="s">
        <v>138</v>
      </c>
      <c r="H18" s="331" t="s">
        <v>189</v>
      </c>
      <c r="I18" s="700"/>
    </row>
    <row r="19" spans="1:9" s="182" customFormat="1" ht="17.100000000000001" customHeight="1">
      <c r="A19" s="690"/>
      <c r="B19" s="694"/>
      <c r="C19" s="698"/>
      <c r="D19" s="676"/>
      <c r="E19" s="337">
        <v>113.7</v>
      </c>
      <c r="F19" s="673"/>
      <c r="G19" s="333">
        <f>E19*F17</f>
        <v>8300.1</v>
      </c>
      <c r="H19" s="334">
        <v>8300</v>
      </c>
      <c r="I19" s="701"/>
    </row>
    <row r="20" spans="1:9" s="182" customFormat="1" ht="17.100000000000001" customHeight="1">
      <c r="A20" s="690"/>
      <c r="B20" s="692" t="s">
        <v>67</v>
      </c>
      <c r="C20" s="686" t="s">
        <v>186</v>
      </c>
      <c r="D20" s="674" t="s">
        <v>71</v>
      </c>
      <c r="E20" s="338">
        <v>87.65</v>
      </c>
      <c r="F20" s="671">
        <v>118.2</v>
      </c>
      <c r="G20" s="327">
        <f>E20*F20</f>
        <v>10360.230000000001</v>
      </c>
      <c r="H20" s="339">
        <v>10360</v>
      </c>
      <c r="I20" s="699" t="s">
        <v>217</v>
      </c>
    </row>
    <row r="21" spans="1:9" s="182" customFormat="1" ht="9.9499999999999993" customHeight="1">
      <c r="A21" s="690"/>
      <c r="B21" s="693"/>
      <c r="C21" s="688"/>
      <c r="D21" s="675"/>
      <c r="E21" s="336" t="s">
        <v>138</v>
      </c>
      <c r="F21" s="672"/>
      <c r="G21" s="330" t="s">
        <v>138</v>
      </c>
      <c r="H21" s="340" t="s">
        <v>189</v>
      </c>
      <c r="I21" s="700"/>
    </row>
    <row r="22" spans="1:9" s="182" customFormat="1" ht="17.100000000000001" customHeight="1">
      <c r="A22" s="690"/>
      <c r="B22" s="694"/>
      <c r="C22" s="698"/>
      <c r="D22" s="676"/>
      <c r="E22" s="338">
        <v>114.86</v>
      </c>
      <c r="F22" s="673"/>
      <c r="G22" s="333">
        <f>E22*F20</f>
        <v>13576.452000000001</v>
      </c>
      <c r="H22" s="341">
        <v>13580</v>
      </c>
      <c r="I22" s="701"/>
    </row>
    <row r="23" spans="1:9" s="182" customFormat="1" ht="17.100000000000001" customHeight="1">
      <c r="A23" s="690"/>
      <c r="B23" s="692" t="s">
        <v>68</v>
      </c>
      <c r="C23" s="686" t="s">
        <v>186</v>
      </c>
      <c r="D23" s="674" t="s">
        <v>71</v>
      </c>
      <c r="E23" s="335">
        <v>80.599999999999994</v>
      </c>
      <c r="F23" s="671">
        <v>95.8</v>
      </c>
      <c r="G23" s="327">
        <f>E23*F23</f>
        <v>7721.48</v>
      </c>
      <c r="H23" s="339">
        <v>7720</v>
      </c>
      <c r="I23" s="699" t="s">
        <v>217</v>
      </c>
    </row>
    <row r="24" spans="1:9" s="182" customFormat="1" ht="9.9499999999999993" customHeight="1">
      <c r="A24" s="690"/>
      <c r="B24" s="693"/>
      <c r="C24" s="688"/>
      <c r="D24" s="675"/>
      <c r="E24" s="336" t="s">
        <v>138</v>
      </c>
      <c r="F24" s="672"/>
      <c r="G24" s="330" t="s">
        <v>138</v>
      </c>
      <c r="H24" s="340" t="s">
        <v>189</v>
      </c>
      <c r="I24" s="700"/>
    </row>
    <row r="25" spans="1:9" s="182" customFormat="1" ht="17.100000000000001" customHeight="1">
      <c r="A25" s="691"/>
      <c r="B25" s="694"/>
      <c r="C25" s="698"/>
      <c r="D25" s="676"/>
      <c r="E25" s="337">
        <v>108.94</v>
      </c>
      <c r="F25" s="673"/>
      <c r="G25" s="333">
        <f>E25*F23</f>
        <v>10436.451999999999</v>
      </c>
      <c r="H25" s="341">
        <v>10440</v>
      </c>
      <c r="I25" s="701"/>
    </row>
    <row r="26" spans="1:9" s="182" customFormat="1" ht="17.100000000000001" customHeight="1">
      <c r="A26" s="689" t="s">
        <v>2</v>
      </c>
      <c r="B26" s="692" t="s">
        <v>3</v>
      </c>
      <c r="C26" s="686" t="s">
        <v>69</v>
      </c>
      <c r="D26" s="674" t="s">
        <v>184</v>
      </c>
      <c r="E26" s="342"/>
      <c r="F26" s="671">
        <v>30</v>
      </c>
      <c r="G26" s="343"/>
      <c r="H26" s="328">
        <v>2280</v>
      </c>
      <c r="I26" s="683"/>
    </row>
    <row r="27" spans="1:9" s="182" customFormat="1" ht="9.9499999999999993" customHeight="1">
      <c r="A27" s="690"/>
      <c r="B27" s="693"/>
      <c r="C27" s="687"/>
      <c r="D27" s="675"/>
      <c r="E27" s="329" t="s">
        <v>138</v>
      </c>
      <c r="F27" s="672"/>
      <c r="G27" s="336"/>
      <c r="H27" s="331" t="s">
        <v>138</v>
      </c>
      <c r="I27" s="684"/>
    </row>
    <row r="28" spans="1:9" s="182" customFormat="1" ht="17.100000000000001" customHeight="1">
      <c r="A28" s="690"/>
      <c r="B28" s="694"/>
      <c r="C28" s="688"/>
      <c r="D28" s="676"/>
      <c r="E28" s="344"/>
      <c r="F28" s="673"/>
      <c r="G28" s="336"/>
      <c r="H28" s="345">
        <v>2390</v>
      </c>
      <c r="I28" s="685"/>
    </row>
    <row r="29" spans="1:9" s="182" customFormat="1" ht="17.100000000000001" customHeight="1">
      <c r="A29" s="690"/>
      <c r="B29" s="692" t="s">
        <v>5</v>
      </c>
      <c r="C29" s="686" t="s">
        <v>69</v>
      </c>
      <c r="D29" s="674" t="s">
        <v>185</v>
      </c>
      <c r="E29" s="342"/>
      <c r="F29" s="671">
        <v>40</v>
      </c>
      <c r="G29" s="343"/>
      <c r="H29" s="328">
        <v>780</v>
      </c>
      <c r="I29" s="683"/>
    </row>
    <row r="30" spans="1:9" s="182" customFormat="1" ht="9.9499999999999993" customHeight="1">
      <c r="A30" s="690"/>
      <c r="B30" s="693"/>
      <c r="C30" s="687"/>
      <c r="D30" s="675"/>
      <c r="E30" s="329" t="s">
        <v>138</v>
      </c>
      <c r="F30" s="672"/>
      <c r="G30" s="336"/>
      <c r="H30" s="331" t="s">
        <v>138</v>
      </c>
      <c r="I30" s="684"/>
    </row>
    <row r="31" spans="1:9" s="182" customFormat="1" ht="17.100000000000001" customHeight="1">
      <c r="A31" s="690"/>
      <c r="B31" s="694"/>
      <c r="C31" s="688"/>
      <c r="D31" s="676"/>
      <c r="E31" s="344"/>
      <c r="F31" s="673"/>
      <c r="G31" s="346"/>
      <c r="H31" s="334">
        <v>1000</v>
      </c>
      <c r="I31" s="685"/>
    </row>
    <row r="32" spans="1:9" s="182" customFormat="1" ht="17.100000000000001" customHeight="1">
      <c r="A32" s="690"/>
      <c r="B32" s="692" t="s">
        <v>4</v>
      </c>
      <c r="C32" s="686" t="s">
        <v>69</v>
      </c>
      <c r="D32" s="677" t="s">
        <v>193</v>
      </c>
      <c r="E32" s="342"/>
      <c r="F32" s="593"/>
      <c r="G32" s="594"/>
      <c r="H32" s="328">
        <v>10000</v>
      </c>
      <c r="I32" s="683"/>
    </row>
    <row r="33" spans="1:9" s="182" customFormat="1" ht="9.9499999999999993" customHeight="1">
      <c r="A33" s="690"/>
      <c r="B33" s="693"/>
      <c r="C33" s="687"/>
      <c r="D33" s="678"/>
      <c r="E33" s="329"/>
      <c r="F33" s="595"/>
      <c r="G33" s="596"/>
      <c r="H33" s="331" t="s">
        <v>138</v>
      </c>
      <c r="I33" s="684"/>
    </row>
    <row r="34" spans="1:9" s="182" customFormat="1" ht="17.100000000000001" customHeight="1">
      <c r="A34" s="690"/>
      <c r="B34" s="694"/>
      <c r="C34" s="688"/>
      <c r="D34" s="679"/>
      <c r="E34" s="344"/>
      <c r="F34" s="597"/>
      <c r="G34" s="598"/>
      <c r="H34" s="334">
        <v>14000</v>
      </c>
      <c r="I34" s="685"/>
    </row>
    <row r="35" spans="1:9" s="182" customFormat="1" ht="17.100000000000001" customHeight="1">
      <c r="A35" s="690"/>
      <c r="B35" s="692" t="s">
        <v>6</v>
      </c>
      <c r="C35" s="686" t="s">
        <v>69</v>
      </c>
      <c r="D35" s="680" t="s">
        <v>193</v>
      </c>
      <c r="E35" s="347"/>
      <c r="F35" s="599"/>
      <c r="G35" s="600"/>
      <c r="H35" s="348">
        <v>200</v>
      </c>
      <c r="I35" s="695"/>
    </row>
    <row r="36" spans="1:9" s="182" customFormat="1" ht="9.9499999999999993" customHeight="1">
      <c r="A36" s="690"/>
      <c r="B36" s="693"/>
      <c r="C36" s="687"/>
      <c r="D36" s="681"/>
      <c r="E36" s="349"/>
      <c r="F36" s="595"/>
      <c r="G36" s="596"/>
      <c r="H36" s="350" t="s">
        <v>138</v>
      </c>
      <c r="I36" s="696"/>
    </row>
    <row r="37" spans="1:9" s="182" customFormat="1" ht="17.100000000000001" customHeight="1">
      <c r="A37" s="690"/>
      <c r="B37" s="694"/>
      <c r="C37" s="688"/>
      <c r="D37" s="682"/>
      <c r="E37" s="351"/>
      <c r="F37" s="599"/>
      <c r="G37" s="600"/>
      <c r="H37" s="348">
        <v>400</v>
      </c>
      <c r="I37" s="697"/>
    </row>
    <row r="38" spans="1:9" s="182" customFormat="1" ht="27.75" customHeight="1">
      <c r="A38" s="690"/>
      <c r="B38" s="352" t="s">
        <v>7</v>
      </c>
      <c r="C38" s="361" t="s">
        <v>70</v>
      </c>
      <c r="D38" s="353"/>
      <c r="E38" s="347"/>
      <c r="F38" s="601"/>
      <c r="G38" s="602"/>
      <c r="H38" s="354">
        <v>1000</v>
      </c>
      <c r="I38" s="355"/>
    </row>
    <row r="39" spans="1:9" s="182" customFormat="1" ht="24.75" customHeight="1">
      <c r="A39" s="691"/>
      <c r="B39" s="316" t="s">
        <v>8</v>
      </c>
      <c r="C39" s="362" t="s">
        <v>70</v>
      </c>
      <c r="D39" s="356"/>
      <c r="E39" s="357"/>
      <c r="F39" s="603"/>
      <c r="G39" s="604"/>
      <c r="H39" s="358">
        <v>2000</v>
      </c>
      <c r="I39" s="315"/>
    </row>
    <row r="40" spans="1:9" s="182" customFormat="1" ht="7.5" customHeight="1">
      <c r="B40" s="359"/>
      <c r="D40" s="359"/>
      <c r="G40" s="360"/>
      <c r="I40" s="180"/>
    </row>
    <row r="41" spans="1:9" s="182" customFormat="1" ht="10.5" customHeight="1">
      <c r="B41" s="359"/>
      <c r="D41" s="359"/>
      <c r="G41" s="360"/>
      <c r="I41" s="180"/>
    </row>
    <row r="42" spans="1:9">
      <c r="B42" s="670"/>
      <c r="C42" s="670"/>
      <c r="D42" s="670"/>
      <c r="E42" s="670"/>
      <c r="F42" s="670"/>
      <c r="G42" s="670"/>
      <c r="H42" s="670"/>
      <c r="I42" s="670"/>
    </row>
    <row r="43" spans="1:9">
      <c r="B43" s="670"/>
      <c r="C43" s="670"/>
      <c r="D43" s="670"/>
      <c r="E43" s="670"/>
      <c r="F43" s="670"/>
      <c r="G43" s="670"/>
      <c r="H43" s="670"/>
      <c r="I43" s="670"/>
    </row>
    <row r="44" spans="1:9">
      <c r="B44" s="670"/>
      <c r="C44" s="670"/>
      <c r="D44" s="670"/>
      <c r="E44" s="670"/>
      <c r="F44" s="670"/>
      <c r="G44" s="670"/>
      <c r="H44" s="670"/>
      <c r="I44" s="670"/>
    </row>
  </sheetData>
  <mergeCells count="63">
    <mergeCell ref="A1:B1"/>
    <mergeCell ref="H1:I1"/>
    <mergeCell ref="F5:F7"/>
    <mergeCell ref="I5:I7"/>
    <mergeCell ref="I8:I10"/>
    <mergeCell ref="F8:F10"/>
    <mergeCell ref="H2:I2"/>
    <mergeCell ref="F11:F13"/>
    <mergeCell ref="D4:E4"/>
    <mergeCell ref="A4:B4"/>
    <mergeCell ref="A5:B7"/>
    <mergeCell ref="D5:D7"/>
    <mergeCell ref="A8:A25"/>
    <mergeCell ref="B8:B10"/>
    <mergeCell ref="B11:B13"/>
    <mergeCell ref="B14:B16"/>
    <mergeCell ref="B17:B19"/>
    <mergeCell ref="D23:D25"/>
    <mergeCell ref="B23:B25"/>
    <mergeCell ref="B20:B22"/>
    <mergeCell ref="C26:C28"/>
    <mergeCell ref="C29:C31"/>
    <mergeCell ref="C32:C34"/>
    <mergeCell ref="B26:B28"/>
    <mergeCell ref="B29:B31"/>
    <mergeCell ref="B32:B34"/>
    <mergeCell ref="I11:I13"/>
    <mergeCell ref="I14:I16"/>
    <mergeCell ref="I17:I19"/>
    <mergeCell ref="I20:I22"/>
    <mergeCell ref="I23:I25"/>
    <mergeCell ref="A26:A39"/>
    <mergeCell ref="B35:B37"/>
    <mergeCell ref="I35:I37"/>
    <mergeCell ref="C5:C7"/>
    <mergeCell ref="C8:C10"/>
    <mergeCell ref="C11:C13"/>
    <mergeCell ref="C14:C16"/>
    <mergeCell ref="C17:C19"/>
    <mergeCell ref="C20:C22"/>
    <mergeCell ref="C23:C25"/>
    <mergeCell ref="D8:D10"/>
    <mergeCell ref="D11:D13"/>
    <mergeCell ref="D14:D16"/>
    <mergeCell ref="D17:D19"/>
    <mergeCell ref="D20:D22"/>
    <mergeCell ref="I26:I28"/>
    <mergeCell ref="B43:I43"/>
    <mergeCell ref="B44:I44"/>
    <mergeCell ref="B42:I42"/>
    <mergeCell ref="F14:F16"/>
    <mergeCell ref="F17:F19"/>
    <mergeCell ref="F20:F22"/>
    <mergeCell ref="F23:F25"/>
    <mergeCell ref="F26:F28"/>
    <mergeCell ref="F29:F31"/>
    <mergeCell ref="D26:D28"/>
    <mergeCell ref="D29:D31"/>
    <mergeCell ref="D32:D34"/>
    <mergeCell ref="D35:D37"/>
    <mergeCell ref="I29:I31"/>
    <mergeCell ref="I32:I34"/>
    <mergeCell ref="C35:C37"/>
  </mergeCells>
  <phoneticPr fontId="1"/>
  <pageMargins left="0.43307086614173229" right="0.23622047244094491" top="0.55118110236220474"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CA15-7146-45AB-8B5C-82EF81B6FD0E}">
  <dimension ref="A1:K137"/>
  <sheetViews>
    <sheetView zoomScaleNormal="100" workbookViewId="0">
      <selection activeCell="F17" sqref="F17"/>
    </sheetView>
  </sheetViews>
  <sheetFormatPr defaultRowHeight="20.100000000000001" customHeight="1"/>
  <cols>
    <col min="1" max="1" width="4.5" style="182" customWidth="1"/>
    <col min="2" max="2" width="17.625" style="182" customWidth="1"/>
    <col min="3" max="3" width="7.375" style="182" customWidth="1"/>
    <col min="4" max="4" width="9" style="182"/>
    <col min="5" max="5" width="17.25" style="182" bestFit="1" customWidth="1"/>
    <col min="6" max="6" width="10.875" style="182" customWidth="1"/>
    <col min="7" max="7" width="23.125" style="182" customWidth="1"/>
    <col min="8" max="16384" width="9" style="182"/>
  </cols>
  <sheetData>
    <row r="1" spans="1:7" ht="20.100000000000001" customHeight="1">
      <c r="A1" s="727" t="s">
        <v>200</v>
      </c>
      <c r="B1" s="728"/>
      <c r="G1" s="199">
        <v>44654</v>
      </c>
    </row>
    <row r="2" spans="1:7" ht="15" customHeight="1">
      <c r="G2" s="188" t="s">
        <v>492</v>
      </c>
    </row>
    <row r="3" spans="1:7" ht="23.25" customHeight="1">
      <c r="A3" s="181" t="s">
        <v>177</v>
      </c>
    </row>
    <row r="4" spans="1:7" s="180" customFormat="1" ht="30.75" customHeight="1">
      <c r="A4" s="187" t="s">
        <v>167</v>
      </c>
      <c r="B4" s="187" t="s">
        <v>168</v>
      </c>
      <c r="C4" s="204" t="s">
        <v>170</v>
      </c>
      <c r="D4" s="187" t="s">
        <v>169</v>
      </c>
      <c r="E4" s="723" t="s">
        <v>339</v>
      </c>
      <c r="F4" s="723"/>
      <c r="G4" s="187" t="s">
        <v>171</v>
      </c>
    </row>
    <row r="5" spans="1:7" ht="20.100000000000001" customHeight="1">
      <c r="A5" s="719">
        <v>1</v>
      </c>
      <c r="B5" s="717" t="s">
        <v>178</v>
      </c>
      <c r="C5" s="717" t="s">
        <v>180</v>
      </c>
      <c r="D5" s="721" t="s">
        <v>181</v>
      </c>
      <c r="E5" s="185" t="s">
        <v>54</v>
      </c>
      <c r="F5" s="183">
        <v>783200</v>
      </c>
      <c r="G5" s="720" t="s">
        <v>179</v>
      </c>
    </row>
    <row r="6" spans="1:7" ht="20.100000000000001" customHeight="1">
      <c r="A6" s="719"/>
      <c r="B6" s="717"/>
      <c r="C6" s="717"/>
      <c r="D6" s="721"/>
      <c r="E6" s="185" t="s">
        <v>172</v>
      </c>
      <c r="F6" s="183">
        <v>28530639</v>
      </c>
      <c r="G6" s="720"/>
    </row>
    <row r="7" spans="1:7" ht="20.100000000000001" customHeight="1">
      <c r="A7" s="719"/>
      <c r="B7" s="717"/>
      <c r="C7" s="717"/>
      <c r="D7" s="721"/>
      <c r="E7" s="185" t="s">
        <v>173</v>
      </c>
      <c r="F7" s="183">
        <v>25599684</v>
      </c>
      <c r="G7" s="720"/>
    </row>
    <row r="8" spans="1:7" ht="20.100000000000001" customHeight="1">
      <c r="A8" s="719"/>
      <c r="B8" s="717"/>
      <c r="C8" s="717"/>
      <c r="D8" s="721"/>
      <c r="E8" s="185" t="s">
        <v>174</v>
      </c>
      <c r="F8" s="183">
        <v>40594271</v>
      </c>
      <c r="G8" s="720"/>
    </row>
    <row r="9" spans="1:7" ht="20.100000000000001" customHeight="1">
      <c r="A9" s="719"/>
      <c r="B9" s="717"/>
      <c r="C9" s="717"/>
      <c r="D9" s="721"/>
      <c r="E9" s="185" t="s">
        <v>175</v>
      </c>
      <c r="F9" s="183">
        <v>14725962</v>
      </c>
      <c r="G9" s="720"/>
    </row>
    <row r="10" spans="1:7" ht="20.100000000000001" customHeight="1">
      <c r="A10" s="719"/>
      <c r="B10" s="717"/>
      <c r="C10" s="717"/>
      <c r="D10" s="721"/>
      <c r="E10" s="185" t="s">
        <v>176</v>
      </c>
      <c r="F10" s="183">
        <v>24956244</v>
      </c>
      <c r="G10" s="720"/>
    </row>
    <row r="11" spans="1:7" s="180" customFormat="1" ht="20.100000000000001" customHeight="1">
      <c r="A11" s="719"/>
      <c r="B11" s="717"/>
      <c r="C11" s="717"/>
      <c r="D11" s="721"/>
      <c r="E11" s="186" t="s">
        <v>41</v>
      </c>
      <c r="F11" s="184">
        <f>SUM(F5:F10)</f>
        <v>135190000</v>
      </c>
      <c r="G11" s="720"/>
    </row>
    <row r="12" spans="1:7" ht="20.100000000000001" customHeight="1">
      <c r="A12" s="719">
        <v>2</v>
      </c>
      <c r="B12" s="717" t="s">
        <v>182</v>
      </c>
      <c r="C12" s="717" t="s">
        <v>180</v>
      </c>
      <c r="D12" s="721" t="s">
        <v>181</v>
      </c>
      <c r="E12" s="185" t="s">
        <v>54</v>
      </c>
      <c r="F12" s="183"/>
      <c r="G12" s="720" t="s">
        <v>179</v>
      </c>
    </row>
    <row r="13" spans="1:7" ht="20.100000000000001" customHeight="1">
      <c r="A13" s="719"/>
      <c r="B13" s="717"/>
      <c r="C13" s="717"/>
      <c r="D13" s="721"/>
      <c r="E13" s="185" t="s">
        <v>172</v>
      </c>
      <c r="F13" s="183">
        <v>4851128</v>
      </c>
      <c r="G13" s="720"/>
    </row>
    <row r="14" spans="1:7" ht="20.100000000000001" customHeight="1">
      <c r="A14" s="719"/>
      <c r="B14" s="717"/>
      <c r="C14" s="717"/>
      <c r="D14" s="721"/>
      <c r="E14" s="185" t="s">
        <v>173</v>
      </c>
      <c r="F14" s="183">
        <v>4147529</v>
      </c>
      <c r="G14" s="720"/>
    </row>
    <row r="15" spans="1:7" ht="20.100000000000001" customHeight="1">
      <c r="A15" s="719"/>
      <c r="B15" s="717"/>
      <c r="C15" s="717"/>
      <c r="D15" s="721"/>
      <c r="E15" s="185" t="s">
        <v>174</v>
      </c>
      <c r="F15" s="183">
        <v>6961924</v>
      </c>
      <c r="G15" s="720"/>
    </row>
    <row r="16" spans="1:7" ht="20.100000000000001" customHeight="1">
      <c r="A16" s="719"/>
      <c r="B16" s="717"/>
      <c r="C16" s="717"/>
      <c r="D16" s="721"/>
      <c r="E16" s="185" t="s">
        <v>175</v>
      </c>
      <c r="F16" s="183">
        <v>2147827</v>
      </c>
      <c r="G16" s="720"/>
    </row>
    <row r="17" spans="1:11" ht="20.100000000000001" customHeight="1">
      <c r="A17" s="719"/>
      <c r="B17" s="717"/>
      <c r="C17" s="717"/>
      <c r="D17" s="721"/>
      <c r="E17" s="185" t="s">
        <v>176</v>
      </c>
      <c r="F17" s="183">
        <v>4221592</v>
      </c>
      <c r="G17" s="720"/>
    </row>
    <row r="18" spans="1:11" s="180" customFormat="1" ht="20.100000000000001" customHeight="1">
      <c r="A18" s="719"/>
      <c r="B18" s="717"/>
      <c r="C18" s="717"/>
      <c r="D18" s="721"/>
      <c r="E18" s="186" t="s">
        <v>41</v>
      </c>
      <c r="F18" s="184">
        <f>SUM(F12:F17)</f>
        <v>22330000</v>
      </c>
      <c r="G18" s="720"/>
    </row>
    <row r="19" spans="1:11" ht="20.100000000000001" customHeight="1">
      <c r="A19" s="719">
        <v>3</v>
      </c>
      <c r="B19" s="717" t="s">
        <v>183</v>
      </c>
      <c r="C19" s="717" t="s">
        <v>180</v>
      </c>
      <c r="D19" s="721" t="s">
        <v>181</v>
      </c>
      <c r="E19" s="185" t="s">
        <v>54</v>
      </c>
      <c r="F19" s="183"/>
      <c r="G19" s="720" t="s">
        <v>493</v>
      </c>
    </row>
    <row r="20" spans="1:11" ht="20.100000000000001" customHeight="1">
      <c r="A20" s="719"/>
      <c r="B20" s="717"/>
      <c r="C20" s="717"/>
      <c r="D20" s="721"/>
      <c r="E20" s="185" t="s">
        <v>172</v>
      </c>
      <c r="F20" s="282">
        <v>1540000</v>
      </c>
      <c r="G20" s="722"/>
      <c r="K20" s="208"/>
    </row>
    <row r="21" spans="1:11" ht="20.100000000000001" customHeight="1">
      <c r="A21" s="719"/>
      <c r="B21" s="717"/>
      <c r="C21" s="717"/>
      <c r="D21" s="721"/>
      <c r="E21" s="185" t="s">
        <v>173</v>
      </c>
      <c r="F21" s="282">
        <v>1540000</v>
      </c>
      <c r="G21" s="722"/>
    </row>
    <row r="22" spans="1:11" ht="20.100000000000001" customHeight="1">
      <c r="A22" s="719"/>
      <c r="B22" s="717"/>
      <c r="C22" s="717"/>
      <c r="D22" s="721"/>
      <c r="E22" s="185" t="s">
        <v>174</v>
      </c>
      <c r="F22" s="282">
        <v>1683000</v>
      </c>
      <c r="G22" s="722"/>
    </row>
    <row r="23" spans="1:11" ht="20.100000000000001" customHeight="1">
      <c r="A23" s="719"/>
      <c r="B23" s="717"/>
      <c r="C23" s="717"/>
      <c r="D23" s="721"/>
      <c r="E23" s="185" t="s">
        <v>175</v>
      </c>
      <c r="F23" s="282">
        <v>1210000</v>
      </c>
      <c r="G23" s="722"/>
    </row>
    <row r="24" spans="1:11" ht="20.100000000000001" customHeight="1">
      <c r="A24" s="719"/>
      <c r="B24" s="717"/>
      <c r="C24" s="717"/>
      <c r="D24" s="721"/>
      <c r="E24" s="185" t="s">
        <v>176</v>
      </c>
      <c r="F24" s="282">
        <v>1430000</v>
      </c>
      <c r="G24" s="722"/>
    </row>
    <row r="25" spans="1:11" s="180" customFormat="1" ht="20.100000000000001" customHeight="1">
      <c r="A25" s="719"/>
      <c r="B25" s="717"/>
      <c r="C25" s="717"/>
      <c r="D25" s="721"/>
      <c r="E25" s="186" t="s">
        <v>41</v>
      </c>
      <c r="F25" s="283">
        <f>SUM(F19:F24)</f>
        <v>7403000</v>
      </c>
      <c r="G25" s="722"/>
    </row>
    <row r="26" spans="1:11" ht="20.100000000000001" customHeight="1">
      <c r="A26" s="719">
        <v>4</v>
      </c>
      <c r="B26" s="717" t="s">
        <v>315</v>
      </c>
      <c r="C26" s="717" t="s">
        <v>180</v>
      </c>
      <c r="D26" s="717" t="s">
        <v>316</v>
      </c>
      <c r="E26" s="185" t="s">
        <v>54</v>
      </c>
      <c r="F26" s="183"/>
      <c r="G26" s="718"/>
    </row>
    <row r="27" spans="1:11" ht="20.100000000000001" customHeight="1">
      <c r="A27" s="719"/>
      <c r="B27" s="717"/>
      <c r="C27" s="717"/>
      <c r="D27" s="717"/>
      <c r="E27" s="185" t="s">
        <v>172</v>
      </c>
      <c r="F27" s="183">
        <v>33300000</v>
      </c>
      <c r="G27" s="718"/>
    </row>
    <row r="28" spans="1:11" ht="20.100000000000001" customHeight="1">
      <c r="A28" s="719"/>
      <c r="B28" s="717"/>
      <c r="C28" s="717"/>
      <c r="D28" s="717"/>
      <c r="E28" s="185" t="s">
        <v>173</v>
      </c>
      <c r="F28" s="183">
        <v>33300000</v>
      </c>
      <c r="G28" s="718"/>
    </row>
    <row r="29" spans="1:11" ht="20.100000000000001" customHeight="1">
      <c r="A29" s="719"/>
      <c r="B29" s="717"/>
      <c r="C29" s="717"/>
      <c r="D29" s="717"/>
      <c r="E29" s="185" t="s">
        <v>174</v>
      </c>
      <c r="F29" s="183">
        <v>33300000</v>
      </c>
      <c r="G29" s="718"/>
    </row>
    <row r="30" spans="1:11" ht="20.100000000000001" customHeight="1">
      <c r="A30" s="719"/>
      <c r="B30" s="717"/>
      <c r="C30" s="717"/>
      <c r="D30" s="717"/>
      <c r="E30" s="185" t="s">
        <v>175</v>
      </c>
      <c r="F30" s="183">
        <v>29300000</v>
      </c>
      <c r="G30" s="718"/>
    </row>
    <row r="31" spans="1:11" ht="20.100000000000001" customHeight="1">
      <c r="A31" s="719"/>
      <c r="B31" s="717"/>
      <c r="C31" s="717"/>
      <c r="D31" s="717"/>
      <c r="E31" s="185" t="s">
        <v>176</v>
      </c>
      <c r="F31" s="183">
        <v>29970000</v>
      </c>
      <c r="G31" s="718"/>
    </row>
    <row r="32" spans="1:11" s="180" customFormat="1" ht="20.100000000000001" customHeight="1">
      <c r="A32" s="719"/>
      <c r="B32" s="717"/>
      <c r="C32" s="717"/>
      <c r="D32" s="717"/>
      <c r="E32" s="186" t="s">
        <v>41</v>
      </c>
      <c r="F32" s="184">
        <f>SUM(F26:F31)</f>
        <v>159170000</v>
      </c>
      <c r="G32" s="718"/>
    </row>
    <row r="33" spans="1:7" ht="20.100000000000001" customHeight="1">
      <c r="A33" s="719">
        <v>5</v>
      </c>
      <c r="B33" s="717" t="s">
        <v>224</v>
      </c>
      <c r="C33" s="717" t="s">
        <v>220</v>
      </c>
      <c r="D33" s="716" t="s">
        <v>219</v>
      </c>
      <c r="E33" s="185" t="s">
        <v>54</v>
      </c>
      <c r="F33" s="183">
        <v>70000000</v>
      </c>
      <c r="G33" s="724" t="s">
        <v>222</v>
      </c>
    </row>
    <row r="34" spans="1:7" ht="20.100000000000001" customHeight="1">
      <c r="A34" s="719"/>
      <c r="B34" s="726"/>
      <c r="C34" s="717"/>
      <c r="D34" s="716"/>
      <c r="E34" s="185" t="s">
        <v>172</v>
      </c>
      <c r="F34" s="183"/>
      <c r="G34" s="725"/>
    </row>
    <row r="35" spans="1:7" ht="20.100000000000001" customHeight="1">
      <c r="A35" s="719"/>
      <c r="B35" s="726"/>
      <c r="C35" s="717"/>
      <c r="D35" s="716"/>
      <c r="E35" s="185" t="s">
        <v>173</v>
      </c>
      <c r="F35" s="183"/>
      <c r="G35" s="725"/>
    </row>
    <row r="36" spans="1:7" ht="20.100000000000001" customHeight="1">
      <c r="A36" s="719"/>
      <c r="B36" s="726"/>
      <c r="C36" s="717"/>
      <c r="D36" s="716"/>
      <c r="E36" s="185" t="s">
        <v>174</v>
      </c>
      <c r="F36" s="183"/>
      <c r="G36" s="725"/>
    </row>
    <row r="37" spans="1:7" ht="20.100000000000001" customHeight="1">
      <c r="A37" s="719"/>
      <c r="B37" s="726"/>
      <c r="C37" s="717"/>
      <c r="D37" s="716"/>
      <c r="E37" s="185" t="s">
        <v>175</v>
      </c>
      <c r="F37" s="183"/>
      <c r="G37" s="725"/>
    </row>
    <row r="38" spans="1:7" ht="20.100000000000001" customHeight="1">
      <c r="A38" s="719"/>
      <c r="B38" s="726"/>
      <c r="C38" s="717"/>
      <c r="D38" s="716"/>
      <c r="E38" s="185" t="s">
        <v>176</v>
      </c>
      <c r="F38" s="183"/>
      <c r="G38" s="725"/>
    </row>
    <row r="39" spans="1:7" s="180" customFormat="1" ht="20.100000000000001" customHeight="1">
      <c r="A39" s="719"/>
      <c r="B39" s="726"/>
      <c r="C39" s="717"/>
      <c r="D39" s="716"/>
      <c r="E39" s="186" t="s">
        <v>41</v>
      </c>
      <c r="F39" s="184">
        <f>SUM(F33:F38)</f>
        <v>70000000</v>
      </c>
      <c r="G39" s="725"/>
    </row>
    <row r="40" spans="1:7" ht="20.100000000000001" customHeight="1">
      <c r="A40" s="719">
        <v>6</v>
      </c>
      <c r="B40" s="717" t="s">
        <v>317</v>
      </c>
      <c r="C40" s="717" t="s">
        <v>180</v>
      </c>
      <c r="D40" s="717" t="s">
        <v>318</v>
      </c>
      <c r="E40" s="185" t="s">
        <v>54</v>
      </c>
      <c r="F40" s="183"/>
      <c r="G40" s="718"/>
    </row>
    <row r="41" spans="1:7" ht="20.100000000000001" customHeight="1">
      <c r="A41" s="719"/>
      <c r="B41" s="717"/>
      <c r="C41" s="717"/>
      <c r="D41" s="717"/>
      <c r="E41" s="185" t="s">
        <v>172</v>
      </c>
      <c r="F41" s="183">
        <v>1100000</v>
      </c>
      <c r="G41" s="718"/>
    </row>
    <row r="42" spans="1:7" ht="20.100000000000001" customHeight="1">
      <c r="A42" s="719"/>
      <c r="B42" s="717"/>
      <c r="C42" s="717"/>
      <c r="D42" s="717"/>
      <c r="E42" s="185" t="s">
        <v>173</v>
      </c>
      <c r="F42" s="183">
        <v>1000000</v>
      </c>
      <c r="G42" s="718"/>
    </row>
    <row r="43" spans="1:7" ht="20.100000000000001" customHeight="1">
      <c r="A43" s="719"/>
      <c r="B43" s="717"/>
      <c r="C43" s="717"/>
      <c r="D43" s="717"/>
      <c r="E43" s="185" t="s">
        <v>174</v>
      </c>
      <c r="F43" s="183">
        <v>1700000</v>
      </c>
      <c r="G43" s="718"/>
    </row>
    <row r="44" spans="1:7" ht="20.100000000000001" customHeight="1">
      <c r="A44" s="719"/>
      <c r="B44" s="717"/>
      <c r="C44" s="717"/>
      <c r="D44" s="717"/>
      <c r="E44" s="185" t="s">
        <v>175</v>
      </c>
      <c r="F44" s="183">
        <v>530000</v>
      </c>
      <c r="G44" s="718"/>
    </row>
    <row r="45" spans="1:7" ht="20.100000000000001" customHeight="1">
      <c r="A45" s="719"/>
      <c r="B45" s="717"/>
      <c r="C45" s="717"/>
      <c r="D45" s="717"/>
      <c r="E45" s="185" t="s">
        <v>176</v>
      </c>
      <c r="F45" s="183">
        <v>1030000</v>
      </c>
      <c r="G45" s="718"/>
    </row>
    <row r="46" spans="1:7" s="180" customFormat="1" ht="20.100000000000001" customHeight="1">
      <c r="A46" s="719"/>
      <c r="B46" s="717"/>
      <c r="C46" s="717"/>
      <c r="D46" s="717"/>
      <c r="E46" s="186" t="s">
        <v>41</v>
      </c>
      <c r="F46" s="184">
        <f>SUM(F40:F45)</f>
        <v>5360000</v>
      </c>
      <c r="G46" s="718"/>
    </row>
    <row r="47" spans="1:7" ht="20.100000000000001" customHeight="1">
      <c r="A47" s="719">
        <v>7</v>
      </c>
      <c r="B47" s="717" t="s">
        <v>319</v>
      </c>
      <c r="C47" s="717" t="s">
        <v>180</v>
      </c>
      <c r="D47" s="717" t="s">
        <v>320</v>
      </c>
      <c r="E47" s="185" t="s">
        <v>54</v>
      </c>
      <c r="F47" s="183"/>
      <c r="G47" s="718"/>
    </row>
    <row r="48" spans="1:7" ht="20.100000000000001" customHeight="1">
      <c r="A48" s="719"/>
      <c r="B48" s="717"/>
      <c r="C48" s="717"/>
      <c r="D48" s="717"/>
      <c r="E48" s="185" t="s">
        <v>172</v>
      </c>
      <c r="F48" s="183">
        <v>2920000</v>
      </c>
      <c r="G48" s="718"/>
    </row>
    <row r="49" spans="1:7" ht="20.100000000000001" customHeight="1">
      <c r="A49" s="719"/>
      <c r="B49" s="717"/>
      <c r="C49" s="717"/>
      <c r="D49" s="717"/>
      <c r="E49" s="185" t="s">
        <v>173</v>
      </c>
      <c r="F49" s="183">
        <v>2500000</v>
      </c>
      <c r="G49" s="718"/>
    </row>
    <row r="50" spans="1:7" ht="20.100000000000001" customHeight="1">
      <c r="A50" s="719"/>
      <c r="B50" s="717"/>
      <c r="C50" s="717"/>
      <c r="D50" s="717"/>
      <c r="E50" s="185" t="s">
        <v>174</v>
      </c>
      <c r="F50" s="183">
        <v>4190000</v>
      </c>
      <c r="G50" s="718"/>
    </row>
    <row r="51" spans="1:7" ht="20.100000000000001" customHeight="1">
      <c r="A51" s="719"/>
      <c r="B51" s="717"/>
      <c r="C51" s="717"/>
      <c r="D51" s="717"/>
      <c r="E51" s="185" t="s">
        <v>175</v>
      </c>
      <c r="F51" s="183">
        <v>1510000</v>
      </c>
      <c r="G51" s="718"/>
    </row>
    <row r="52" spans="1:7" ht="20.100000000000001" customHeight="1">
      <c r="A52" s="719"/>
      <c r="B52" s="717"/>
      <c r="C52" s="717"/>
      <c r="D52" s="717"/>
      <c r="E52" s="185" t="s">
        <v>176</v>
      </c>
      <c r="F52" s="183">
        <v>2500000</v>
      </c>
      <c r="G52" s="718"/>
    </row>
    <row r="53" spans="1:7" s="180" customFormat="1" ht="20.100000000000001" customHeight="1">
      <c r="A53" s="719"/>
      <c r="B53" s="717"/>
      <c r="C53" s="717"/>
      <c r="D53" s="717"/>
      <c r="E53" s="186" t="s">
        <v>41</v>
      </c>
      <c r="F53" s="184">
        <f>SUM(F47:F52)</f>
        <v>13620000</v>
      </c>
      <c r="G53" s="718"/>
    </row>
    <row r="54" spans="1:7" ht="20.100000000000001" customHeight="1">
      <c r="A54" s="719">
        <v>8</v>
      </c>
      <c r="B54" s="717" t="s">
        <v>223</v>
      </c>
      <c r="C54" s="717" t="s">
        <v>220</v>
      </c>
      <c r="D54" s="716" t="s">
        <v>218</v>
      </c>
      <c r="E54" s="185" t="s">
        <v>54</v>
      </c>
      <c r="F54" s="183">
        <v>110000000</v>
      </c>
      <c r="G54" s="724" t="s">
        <v>221</v>
      </c>
    </row>
    <row r="55" spans="1:7" ht="20.100000000000001" customHeight="1">
      <c r="A55" s="719"/>
      <c r="B55" s="717"/>
      <c r="C55" s="717"/>
      <c r="D55" s="716"/>
      <c r="E55" s="185" t="s">
        <v>172</v>
      </c>
      <c r="F55" s="183"/>
      <c r="G55" s="725"/>
    </row>
    <row r="56" spans="1:7" ht="20.100000000000001" customHeight="1">
      <c r="A56" s="719"/>
      <c r="B56" s="717"/>
      <c r="C56" s="717"/>
      <c r="D56" s="716"/>
      <c r="E56" s="185" t="s">
        <v>173</v>
      </c>
      <c r="F56" s="183"/>
      <c r="G56" s="725"/>
    </row>
    <row r="57" spans="1:7" ht="20.100000000000001" customHeight="1">
      <c r="A57" s="719"/>
      <c r="B57" s="717"/>
      <c r="C57" s="717"/>
      <c r="D57" s="716"/>
      <c r="E57" s="185" t="s">
        <v>174</v>
      </c>
      <c r="F57" s="183"/>
      <c r="G57" s="725"/>
    </row>
    <row r="58" spans="1:7" ht="20.100000000000001" customHeight="1">
      <c r="A58" s="719"/>
      <c r="B58" s="717"/>
      <c r="C58" s="717"/>
      <c r="D58" s="716"/>
      <c r="E58" s="185" t="s">
        <v>175</v>
      </c>
      <c r="F58" s="183"/>
      <c r="G58" s="725"/>
    </row>
    <row r="59" spans="1:7" ht="20.100000000000001" customHeight="1">
      <c r="A59" s="719"/>
      <c r="B59" s="717"/>
      <c r="C59" s="717"/>
      <c r="D59" s="716"/>
      <c r="E59" s="185" t="s">
        <v>176</v>
      </c>
      <c r="F59" s="183"/>
      <c r="G59" s="725"/>
    </row>
    <row r="60" spans="1:7" s="180" customFormat="1" ht="20.100000000000001" customHeight="1">
      <c r="A60" s="719"/>
      <c r="B60" s="717"/>
      <c r="C60" s="717"/>
      <c r="D60" s="716"/>
      <c r="E60" s="186" t="s">
        <v>41</v>
      </c>
      <c r="F60" s="184">
        <f>SUM(F54:F59)</f>
        <v>110000000</v>
      </c>
      <c r="G60" s="725"/>
    </row>
    <row r="61" spans="1:7" ht="20.100000000000001" customHeight="1">
      <c r="A61" s="719">
        <v>9</v>
      </c>
      <c r="B61" s="717" t="s">
        <v>317</v>
      </c>
      <c r="C61" s="717" t="s">
        <v>180</v>
      </c>
      <c r="D61" s="717" t="s">
        <v>321</v>
      </c>
      <c r="E61" s="185" t="s">
        <v>54</v>
      </c>
      <c r="F61" s="183"/>
      <c r="G61" s="718"/>
    </row>
    <row r="62" spans="1:7" ht="20.100000000000001" customHeight="1">
      <c r="A62" s="719"/>
      <c r="B62" s="717"/>
      <c r="C62" s="717"/>
      <c r="D62" s="717"/>
      <c r="E62" s="185" t="s">
        <v>172</v>
      </c>
      <c r="F62" s="183">
        <v>7070000</v>
      </c>
      <c r="G62" s="718"/>
    </row>
    <row r="63" spans="1:7" ht="20.100000000000001" customHeight="1">
      <c r="A63" s="719"/>
      <c r="B63" s="717"/>
      <c r="C63" s="717"/>
      <c r="D63" s="717"/>
      <c r="E63" s="185" t="s">
        <v>173</v>
      </c>
      <c r="F63" s="183">
        <v>6050000</v>
      </c>
      <c r="G63" s="718"/>
    </row>
    <row r="64" spans="1:7" ht="20.100000000000001" customHeight="1">
      <c r="A64" s="719"/>
      <c r="B64" s="717"/>
      <c r="C64" s="717"/>
      <c r="D64" s="717"/>
      <c r="E64" s="185" t="s">
        <v>174</v>
      </c>
      <c r="F64" s="183">
        <v>10150000</v>
      </c>
      <c r="G64" s="718"/>
    </row>
    <row r="65" spans="1:7" ht="20.100000000000001" customHeight="1">
      <c r="A65" s="719"/>
      <c r="B65" s="717"/>
      <c r="C65" s="717"/>
      <c r="D65" s="717"/>
      <c r="E65" s="185" t="s">
        <v>175</v>
      </c>
      <c r="F65" s="183">
        <v>3130000</v>
      </c>
      <c r="G65" s="718"/>
    </row>
    <row r="66" spans="1:7" ht="20.100000000000001" customHeight="1">
      <c r="A66" s="719"/>
      <c r="B66" s="717"/>
      <c r="C66" s="717"/>
      <c r="D66" s="717"/>
      <c r="E66" s="185" t="s">
        <v>176</v>
      </c>
      <c r="F66" s="183">
        <v>6160000</v>
      </c>
      <c r="G66" s="718"/>
    </row>
    <row r="67" spans="1:7" s="180" customFormat="1" ht="20.100000000000001" customHeight="1">
      <c r="A67" s="719"/>
      <c r="B67" s="717"/>
      <c r="C67" s="717"/>
      <c r="D67" s="717"/>
      <c r="E67" s="186" t="s">
        <v>41</v>
      </c>
      <c r="F67" s="184">
        <f>SUM(F61:F66)</f>
        <v>32560000</v>
      </c>
      <c r="G67" s="718"/>
    </row>
    <row r="68" spans="1:7" ht="20.100000000000001" customHeight="1">
      <c r="A68" s="719">
        <v>10</v>
      </c>
      <c r="B68" s="717" t="s">
        <v>322</v>
      </c>
      <c r="C68" s="717" t="s">
        <v>180</v>
      </c>
      <c r="D68" s="717" t="s">
        <v>323</v>
      </c>
      <c r="E68" s="185" t="s">
        <v>54</v>
      </c>
      <c r="F68" s="183">
        <v>270940000</v>
      </c>
      <c r="G68" s="718"/>
    </row>
    <row r="69" spans="1:7" ht="20.100000000000001" customHeight="1">
      <c r="A69" s="719"/>
      <c r="B69" s="717"/>
      <c r="C69" s="717"/>
      <c r="D69" s="717"/>
      <c r="E69" s="185" t="s">
        <v>172</v>
      </c>
      <c r="F69" s="183">
        <v>260700000</v>
      </c>
      <c r="G69" s="718"/>
    </row>
    <row r="70" spans="1:7" ht="20.100000000000001" customHeight="1">
      <c r="A70" s="719"/>
      <c r="B70" s="717"/>
      <c r="C70" s="717"/>
      <c r="D70" s="717"/>
      <c r="E70" s="185" t="s">
        <v>173</v>
      </c>
      <c r="F70" s="183">
        <v>239300000</v>
      </c>
      <c r="G70" s="718"/>
    </row>
    <row r="71" spans="1:7" ht="20.100000000000001" customHeight="1">
      <c r="A71" s="719"/>
      <c r="B71" s="717"/>
      <c r="C71" s="717"/>
      <c r="D71" s="717"/>
      <c r="E71" s="185" t="s">
        <v>174</v>
      </c>
      <c r="F71" s="183">
        <v>406260000</v>
      </c>
      <c r="G71" s="718"/>
    </row>
    <row r="72" spans="1:7" ht="20.100000000000001" customHeight="1">
      <c r="A72" s="719"/>
      <c r="B72" s="717"/>
      <c r="C72" s="717"/>
      <c r="D72" s="717"/>
      <c r="E72" s="185" t="s">
        <v>175</v>
      </c>
      <c r="F72" s="183">
        <v>168260000</v>
      </c>
      <c r="G72" s="718"/>
    </row>
    <row r="73" spans="1:7" ht="20.100000000000001" customHeight="1">
      <c r="A73" s="719"/>
      <c r="B73" s="717"/>
      <c r="C73" s="717"/>
      <c r="D73" s="717"/>
      <c r="E73" s="185" t="s">
        <v>176</v>
      </c>
      <c r="F73" s="183">
        <v>284160000</v>
      </c>
      <c r="G73" s="718"/>
    </row>
    <row r="74" spans="1:7" s="180" customFormat="1" ht="20.100000000000001" customHeight="1">
      <c r="A74" s="719"/>
      <c r="B74" s="717"/>
      <c r="C74" s="717"/>
      <c r="D74" s="717"/>
      <c r="E74" s="186" t="s">
        <v>41</v>
      </c>
      <c r="F74" s="184">
        <f>SUM(F68:F73)</f>
        <v>1629620000</v>
      </c>
      <c r="G74" s="718"/>
    </row>
    <row r="75" spans="1:7" ht="20.100000000000001" customHeight="1">
      <c r="A75" s="716">
        <v>11</v>
      </c>
      <c r="B75" s="717" t="s">
        <v>324</v>
      </c>
      <c r="C75" s="717" t="s">
        <v>180</v>
      </c>
      <c r="D75" s="717" t="s">
        <v>325</v>
      </c>
      <c r="E75" s="185" t="s">
        <v>54</v>
      </c>
      <c r="F75" s="183">
        <v>13320000</v>
      </c>
      <c r="G75" s="718"/>
    </row>
    <row r="76" spans="1:7" ht="20.100000000000001" customHeight="1">
      <c r="A76" s="716"/>
      <c r="B76" s="717"/>
      <c r="C76" s="717"/>
      <c r="D76" s="717"/>
      <c r="E76" s="185" t="s">
        <v>172</v>
      </c>
      <c r="F76" s="183">
        <v>47000000</v>
      </c>
      <c r="G76" s="718"/>
    </row>
    <row r="77" spans="1:7" ht="20.100000000000001" customHeight="1">
      <c r="A77" s="716"/>
      <c r="B77" s="717"/>
      <c r="C77" s="717"/>
      <c r="D77" s="717"/>
      <c r="E77" s="185" t="s">
        <v>173</v>
      </c>
      <c r="F77" s="183">
        <v>39000000</v>
      </c>
      <c r="G77" s="718"/>
    </row>
    <row r="78" spans="1:7" ht="20.100000000000001" customHeight="1">
      <c r="A78" s="716"/>
      <c r="B78" s="717"/>
      <c r="C78" s="717"/>
      <c r="D78" s="717"/>
      <c r="E78" s="185" t="s">
        <v>174</v>
      </c>
      <c r="F78" s="183">
        <v>64000000</v>
      </c>
      <c r="G78" s="718"/>
    </row>
    <row r="79" spans="1:7" ht="20.100000000000001" customHeight="1">
      <c r="A79" s="716"/>
      <c r="B79" s="717"/>
      <c r="C79" s="717"/>
      <c r="D79" s="717"/>
      <c r="E79" s="185" t="s">
        <v>175</v>
      </c>
      <c r="F79" s="183">
        <v>18500000</v>
      </c>
      <c r="G79" s="718"/>
    </row>
    <row r="80" spans="1:7" ht="20.100000000000001" customHeight="1">
      <c r="A80" s="716"/>
      <c r="B80" s="717"/>
      <c r="C80" s="717"/>
      <c r="D80" s="717"/>
      <c r="E80" s="185" t="s">
        <v>176</v>
      </c>
      <c r="F80" s="183">
        <v>34750000</v>
      </c>
      <c r="G80" s="718"/>
    </row>
    <row r="81" spans="1:7" s="180" customFormat="1" ht="20.100000000000001" customHeight="1">
      <c r="A81" s="716"/>
      <c r="B81" s="717"/>
      <c r="C81" s="717"/>
      <c r="D81" s="717"/>
      <c r="E81" s="186" t="s">
        <v>41</v>
      </c>
      <c r="F81" s="184">
        <f>SUM(F75:F80)</f>
        <v>216570000</v>
      </c>
      <c r="G81" s="718"/>
    </row>
    <row r="82" spans="1:7" ht="20.100000000000001" customHeight="1">
      <c r="A82" s="716">
        <v>12</v>
      </c>
      <c r="B82" s="717" t="s">
        <v>326</v>
      </c>
      <c r="C82" s="717" t="s">
        <v>180</v>
      </c>
      <c r="D82" s="717" t="s">
        <v>327</v>
      </c>
      <c r="E82" s="185" t="s">
        <v>54</v>
      </c>
      <c r="F82" s="183"/>
      <c r="G82" s="718"/>
    </row>
    <row r="83" spans="1:7" ht="20.100000000000001" customHeight="1">
      <c r="A83" s="716"/>
      <c r="B83" s="717"/>
      <c r="C83" s="717"/>
      <c r="D83" s="717"/>
      <c r="E83" s="185" t="s">
        <v>172</v>
      </c>
      <c r="F83" s="183">
        <v>35370000</v>
      </c>
      <c r="G83" s="718"/>
    </row>
    <row r="84" spans="1:7" ht="20.100000000000001" customHeight="1">
      <c r="A84" s="716"/>
      <c r="B84" s="717"/>
      <c r="C84" s="717"/>
      <c r="D84" s="717"/>
      <c r="E84" s="185" t="s">
        <v>173</v>
      </c>
      <c r="F84" s="183">
        <v>30240000</v>
      </c>
      <c r="G84" s="718"/>
    </row>
    <row r="85" spans="1:7" ht="20.100000000000001" customHeight="1">
      <c r="A85" s="716"/>
      <c r="B85" s="717"/>
      <c r="C85" s="717"/>
      <c r="D85" s="717"/>
      <c r="E85" s="185" t="s">
        <v>174</v>
      </c>
      <c r="F85" s="183">
        <v>50760000</v>
      </c>
      <c r="G85" s="718"/>
    </row>
    <row r="86" spans="1:7" ht="20.100000000000001" customHeight="1">
      <c r="A86" s="716"/>
      <c r="B86" s="717"/>
      <c r="C86" s="717"/>
      <c r="D86" s="717"/>
      <c r="E86" s="185" t="s">
        <v>175</v>
      </c>
      <c r="F86" s="183">
        <v>15660000</v>
      </c>
      <c r="G86" s="718"/>
    </row>
    <row r="87" spans="1:7" ht="20.100000000000001" customHeight="1">
      <c r="A87" s="716"/>
      <c r="B87" s="717"/>
      <c r="C87" s="717"/>
      <c r="D87" s="717"/>
      <c r="E87" s="185" t="s">
        <v>176</v>
      </c>
      <c r="F87" s="183">
        <v>30780000</v>
      </c>
      <c r="G87" s="718"/>
    </row>
    <row r="88" spans="1:7" s="180" customFormat="1" ht="20.100000000000001" customHeight="1">
      <c r="A88" s="716"/>
      <c r="B88" s="717"/>
      <c r="C88" s="717"/>
      <c r="D88" s="717"/>
      <c r="E88" s="186" t="s">
        <v>41</v>
      </c>
      <c r="F88" s="184">
        <f>SUM(F82:F87)</f>
        <v>162810000</v>
      </c>
      <c r="G88" s="718"/>
    </row>
    <row r="89" spans="1:7" ht="20.100000000000001" customHeight="1">
      <c r="A89" s="716">
        <v>13</v>
      </c>
      <c r="B89" s="717" t="s">
        <v>317</v>
      </c>
      <c r="C89" s="717" t="s">
        <v>180</v>
      </c>
      <c r="D89" s="717" t="s">
        <v>328</v>
      </c>
      <c r="E89" s="185" t="s">
        <v>54</v>
      </c>
      <c r="F89" s="183"/>
      <c r="G89" s="718"/>
    </row>
    <row r="90" spans="1:7" ht="20.100000000000001" customHeight="1">
      <c r="A90" s="716"/>
      <c r="B90" s="717"/>
      <c r="C90" s="717"/>
      <c r="D90" s="717"/>
      <c r="E90" s="185" t="s">
        <v>172</v>
      </c>
      <c r="F90" s="183">
        <v>1100000</v>
      </c>
      <c r="G90" s="718"/>
    </row>
    <row r="91" spans="1:7" ht="20.100000000000001" customHeight="1">
      <c r="A91" s="716"/>
      <c r="B91" s="717"/>
      <c r="C91" s="717"/>
      <c r="D91" s="717"/>
      <c r="E91" s="185" t="s">
        <v>173</v>
      </c>
      <c r="F91" s="183">
        <v>1000000</v>
      </c>
      <c r="G91" s="718"/>
    </row>
    <row r="92" spans="1:7" ht="20.100000000000001" customHeight="1">
      <c r="A92" s="716"/>
      <c r="B92" s="717"/>
      <c r="C92" s="717"/>
      <c r="D92" s="717"/>
      <c r="E92" s="185" t="s">
        <v>174</v>
      </c>
      <c r="F92" s="183">
        <v>1700000</v>
      </c>
      <c r="G92" s="718"/>
    </row>
    <row r="93" spans="1:7" ht="20.100000000000001" customHeight="1">
      <c r="A93" s="716"/>
      <c r="B93" s="717"/>
      <c r="C93" s="717"/>
      <c r="D93" s="717"/>
      <c r="E93" s="185" t="s">
        <v>175</v>
      </c>
      <c r="F93" s="183">
        <v>530000</v>
      </c>
      <c r="G93" s="718"/>
    </row>
    <row r="94" spans="1:7" ht="20.100000000000001" customHeight="1">
      <c r="A94" s="716"/>
      <c r="B94" s="717"/>
      <c r="C94" s="717"/>
      <c r="D94" s="717"/>
      <c r="E94" s="185" t="s">
        <v>176</v>
      </c>
      <c r="F94" s="183">
        <v>1030000</v>
      </c>
      <c r="G94" s="718"/>
    </row>
    <row r="95" spans="1:7" s="180" customFormat="1" ht="20.100000000000001" customHeight="1">
      <c r="A95" s="716"/>
      <c r="B95" s="717"/>
      <c r="C95" s="717"/>
      <c r="D95" s="717"/>
      <c r="E95" s="186" t="s">
        <v>41</v>
      </c>
      <c r="F95" s="184">
        <f>SUM(F89:F94)</f>
        <v>5360000</v>
      </c>
      <c r="G95" s="718"/>
    </row>
    <row r="96" spans="1:7" ht="20.100000000000001" customHeight="1">
      <c r="A96" s="716">
        <v>14</v>
      </c>
      <c r="B96" s="717" t="s">
        <v>329</v>
      </c>
      <c r="C96" s="717" t="s">
        <v>180</v>
      </c>
      <c r="D96" s="717" t="s">
        <v>330</v>
      </c>
      <c r="E96" s="185" t="s">
        <v>54</v>
      </c>
      <c r="F96" s="183">
        <v>3760000</v>
      </c>
      <c r="G96" s="718"/>
    </row>
    <row r="97" spans="1:7" ht="20.100000000000001" customHeight="1">
      <c r="A97" s="716"/>
      <c r="B97" s="717"/>
      <c r="C97" s="717"/>
      <c r="D97" s="717"/>
      <c r="E97" s="185" t="s">
        <v>172</v>
      </c>
      <c r="F97" s="183">
        <v>8770000</v>
      </c>
      <c r="G97" s="718"/>
    </row>
    <row r="98" spans="1:7" ht="20.100000000000001" customHeight="1">
      <c r="A98" s="716"/>
      <c r="B98" s="717"/>
      <c r="C98" s="717"/>
      <c r="D98" s="717"/>
      <c r="E98" s="185" t="s">
        <v>173</v>
      </c>
      <c r="F98" s="183">
        <v>7810000</v>
      </c>
      <c r="G98" s="718"/>
    </row>
    <row r="99" spans="1:7" ht="20.100000000000001" customHeight="1">
      <c r="A99" s="716"/>
      <c r="B99" s="717"/>
      <c r="C99" s="717"/>
      <c r="D99" s="717"/>
      <c r="E99" s="185" t="s">
        <v>174</v>
      </c>
      <c r="F99" s="183">
        <v>15430000</v>
      </c>
      <c r="G99" s="718"/>
    </row>
    <row r="100" spans="1:7" ht="20.100000000000001" customHeight="1">
      <c r="A100" s="716"/>
      <c r="B100" s="717"/>
      <c r="C100" s="717"/>
      <c r="D100" s="717"/>
      <c r="E100" s="185" t="s">
        <v>175</v>
      </c>
      <c r="F100" s="183">
        <v>6640000</v>
      </c>
      <c r="G100" s="718"/>
    </row>
    <row r="101" spans="1:7" ht="20.100000000000001" customHeight="1">
      <c r="A101" s="716"/>
      <c r="B101" s="717"/>
      <c r="C101" s="717"/>
      <c r="D101" s="717"/>
      <c r="E101" s="185" t="s">
        <v>176</v>
      </c>
      <c r="F101" s="183">
        <v>8000000</v>
      </c>
      <c r="G101" s="718"/>
    </row>
    <row r="102" spans="1:7" s="180" customFormat="1" ht="20.100000000000001" customHeight="1">
      <c r="A102" s="716"/>
      <c r="B102" s="717"/>
      <c r="C102" s="717"/>
      <c r="D102" s="717"/>
      <c r="E102" s="186" t="s">
        <v>41</v>
      </c>
      <c r="F102" s="184">
        <f>SUM(F96:F101)</f>
        <v>50410000</v>
      </c>
      <c r="G102" s="718"/>
    </row>
    <row r="103" spans="1:7" ht="20.100000000000001" customHeight="1">
      <c r="A103" s="716">
        <v>15</v>
      </c>
      <c r="B103" s="717" t="s">
        <v>331</v>
      </c>
      <c r="C103" s="717" t="s">
        <v>180</v>
      </c>
      <c r="D103" s="717" t="s">
        <v>332</v>
      </c>
      <c r="E103" s="185" t="s">
        <v>54</v>
      </c>
      <c r="F103" s="183">
        <v>39940000</v>
      </c>
      <c r="G103" s="718"/>
    </row>
    <row r="104" spans="1:7" ht="20.100000000000001" customHeight="1">
      <c r="A104" s="716"/>
      <c r="B104" s="717"/>
      <c r="C104" s="717"/>
      <c r="D104" s="717"/>
      <c r="E104" s="185" t="s">
        <v>172</v>
      </c>
      <c r="F104" s="183">
        <v>30020000</v>
      </c>
      <c r="G104" s="718"/>
    </row>
    <row r="105" spans="1:7" ht="20.100000000000001" customHeight="1">
      <c r="A105" s="716"/>
      <c r="B105" s="717"/>
      <c r="C105" s="717"/>
      <c r="D105" s="717"/>
      <c r="E105" s="185" t="s">
        <v>173</v>
      </c>
      <c r="F105" s="183">
        <v>22790000</v>
      </c>
      <c r="G105" s="718"/>
    </row>
    <row r="106" spans="1:7" ht="20.100000000000001" customHeight="1">
      <c r="A106" s="716"/>
      <c r="B106" s="717"/>
      <c r="C106" s="717"/>
      <c r="D106" s="717"/>
      <c r="E106" s="185" t="s">
        <v>174</v>
      </c>
      <c r="F106" s="183">
        <v>37290000</v>
      </c>
      <c r="G106" s="718"/>
    </row>
    <row r="107" spans="1:7" ht="20.100000000000001" customHeight="1">
      <c r="A107" s="716"/>
      <c r="B107" s="717"/>
      <c r="C107" s="717"/>
      <c r="D107" s="717"/>
      <c r="E107" s="185" t="s">
        <v>175</v>
      </c>
      <c r="F107" s="183">
        <v>12660000</v>
      </c>
      <c r="G107" s="718"/>
    </row>
    <row r="108" spans="1:7" ht="20.100000000000001" customHeight="1">
      <c r="A108" s="716"/>
      <c r="B108" s="717"/>
      <c r="C108" s="717"/>
      <c r="D108" s="717"/>
      <c r="E108" s="185" t="s">
        <v>176</v>
      </c>
      <c r="F108" s="183">
        <v>23790000</v>
      </c>
      <c r="G108" s="718"/>
    </row>
    <row r="109" spans="1:7" s="180" customFormat="1" ht="20.100000000000001" customHeight="1">
      <c r="A109" s="716"/>
      <c r="B109" s="717"/>
      <c r="C109" s="717"/>
      <c r="D109" s="717"/>
      <c r="E109" s="186" t="s">
        <v>41</v>
      </c>
      <c r="F109" s="184">
        <f>SUM(F103:F108)</f>
        <v>166490000</v>
      </c>
      <c r="G109" s="718"/>
    </row>
    <row r="110" spans="1:7" ht="20.100000000000001" customHeight="1">
      <c r="A110" s="716">
        <v>16</v>
      </c>
      <c r="B110" s="717" t="s">
        <v>333</v>
      </c>
      <c r="C110" s="717" t="s">
        <v>180</v>
      </c>
      <c r="D110" s="717" t="s">
        <v>334</v>
      </c>
      <c r="E110" s="185" t="s">
        <v>54</v>
      </c>
      <c r="F110" s="183">
        <v>12290000</v>
      </c>
      <c r="G110" s="718"/>
    </row>
    <row r="111" spans="1:7" ht="20.100000000000001" customHeight="1">
      <c r="A111" s="716"/>
      <c r="B111" s="717"/>
      <c r="C111" s="717"/>
      <c r="D111" s="717"/>
      <c r="E111" s="185" t="s">
        <v>172</v>
      </c>
      <c r="F111" s="183">
        <v>12300000</v>
      </c>
      <c r="G111" s="718"/>
    </row>
    <row r="112" spans="1:7" ht="20.100000000000001" customHeight="1">
      <c r="A112" s="716"/>
      <c r="B112" s="717"/>
      <c r="C112" s="717"/>
      <c r="D112" s="717"/>
      <c r="E112" s="185" t="s">
        <v>173</v>
      </c>
      <c r="F112" s="183">
        <v>10870000</v>
      </c>
      <c r="G112" s="718"/>
    </row>
    <row r="113" spans="1:7" ht="20.100000000000001" customHeight="1">
      <c r="A113" s="716"/>
      <c r="B113" s="717"/>
      <c r="C113" s="717"/>
      <c r="D113" s="717"/>
      <c r="E113" s="185" t="s">
        <v>174</v>
      </c>
      <c r="F113" s="183">
        <v>22280000</v>
      </c>
      <c r="G113" s="718"/>
    </row>
    <row r="114" spans="1:7" ht="20.100000000000001" customHeight="1">
      <c r="A114" s="716"/>
      <c r="B114" s="717"/>
      <c r="C114" s="717"/>
      <c r="D114" s="717"/>
      <c r="E114" s="185" t="s">
        <v>175</v>
      </c>
      <c r="F114" s="183">
        <v>11130000</v>
      </c>
      <c r="G114" s="718"/>
    </row>
    <row r="115" spans="1:7" ht="20.100000000000001" customHeight="1">
      <c r="A115" s="716"/>
      <c r="B115" s="717"/>
      <c r="C115" s="717"/>
      <c r="D115" s="717"/>
      <c r="E115" s="185" t="s">
        <v>176</v>
      </c>
      <c r="F115" s="183">
        <v>24260000</v>
      </c>
      <c r="G115" s="718"/>
    </row>
    <row r="116" spans="1:7" s="180" customFormat="1" ht="20.100000000000001" customHeight="1">
      <c r="A116" s="716"/>
      <c r="B116" s="717"/>
      <c r="C116" s="717"/>
      <c r="D116" s="717"/>
      <c r="E116" s="186" t="s">
        <v>41</v>
      </c>
      <c r="F116" s="184">
        <f>SUM(F110:F115)</f>
        <v>93130000</v>
      </c>
      <c r="G116" s="718"/>
    </row>
    <row r="117" spans="1:7" ht="20.100000000000001" customHeight="1">
      <c r="A117" s="716">
        <v>17</v>
      </c>
      <c r="B117" s="717" t="s">
        <v>317</v>
      </c>
      <c r="C117" s="717" t="s">
        <v>180</v>
      </c>
      <c r="D117" s="717" t="s">
        <v>348</v>
      </c>
      <c r="E117" s="185" t="s">
        <v>54</v>
      </c>
      <c r="F117" s="183"/>
      <c r="G117" s="718"/>
    </row>
    <row r="118" spans="1:7" ht="20.100000000000001" customHeight="1">
      <c r="A118" s="716"/>
      <c r="B118" s="717"/>
      <c r="C118" s="717"/>
      <c r="D118" s="717"/>
      <c r="E118" s="185" t="s">
        <v>172</v>
      </c>
      <c r="F118" s="183">
        <v>1100000</v>
      </c>
      <c r="G118" s="718"/>
    </row>
    <row r="119" spans="1:7" ht="20.100000000000001" customHeight="1">
      <c r="A119" s="716"/>
      <c r="B119" s="717"/>
      <c r="C119" s="717"/>
      <c r="D119" s="717"/>
      <c r="E119" s="185" t="s">
        <v>173</v>
      </c>
      <c r="F119" s="183">
        <v>1000000</v>
      </c>
      <c r="G119" s="718"/>
    </row>
    <row r="120" spans="1:7" ht="20.100000000000001" customHeight="1">
      <c r="A120" s="716"/>
      <c r="B120" s="717"/>
      <c r="C120" s="717"/>
      <c r="D120" s="717"/>
      <c r="E120" s="185" t="s">
        <v>174</v>
      </c>
      <c r="F120" s="183">
        <v>1700000</v>
      </c>
      <c r="G120" s="718"/>
    </row>
    <row r="121" spans="1:7" ht="20.100000000000001" customHeight="1">
      <c r="A121" s="716"/>
      <c r="B121" s="717"/>
      <c r="C121" s="717"/>
      <c r="D121" s="717"/>
      <c r="E121" s="185" t="s">
        <v>175</v>
      </c>
      <c r="F121" s="183">
        <v>530000</v>
      </c>
      <c r="G121" s="718"/>
    </row>
    <row r="122" spans="1:7" ht="20.100000000000001" customHeight="1">
      <c r="A122" s="716"/>
      <c r="B122" s="717"/>
      <c r="C122" s="717"/>
      <c r="D122" s="717"/>
      <c r="E122" s="185" t="s">
        <v>176</v>
      </c>
      <c r="F122" s="183">
        <v>1030000</v>
      </c>
      <c r="G122" s="718"/>
    </row>
    <row r="123" spans="1:7" s="180" customFormat="1" ht="20.100000000000001" customHeight="1">
      <c r="A123" s="716"/>
      <c r="B123" s="717"/>
      <c r="C123" s="717"/>
      <c r="D123" s="717"/>
      <c r="E123" s="186" t="s">
        <v>41</v>
      </c>
      <c r="F123" s="184">
        <f>SUM(F117:F122)</f>
        <v>5360000</v>
      </c>
      <c r="G123" s="718"/>
    </row>
    <row r="124" spans="1:7" ht="20.100000000000001" customHeight="1">
      <c r="A124" s="716">
        <v>18</v>
      </c>
      <c r="B124" s="717" t="s">
        <v>336</v>
      </c>
      <c r="C124" s="717" t="s">
        <v>180</v>
      </c>
      <c r="D124" s="717" t="s">
        <v>335</v>
      </c>
      <c r="E124" s="185" t="s">
        <v>54</v>
      </c>
      <c r="F124" s="183"/>
      <c r="G124" s="718"/>
    </row>
    <row r="125" spans="1:7" ht="20.100000000000001" customHeight="1">
      <c r="A125" s="716"/>
      <c r="B125" s="717"/>
      <c r="C125" s="717"/>
      <c r="D125" s="717"/>
      <c r="E125" s="185" t="s">
        <v>172</v>
      </c>
      <c r="F125" s="183">
        <v>19650000</v>
      </c>
      <c r="G125" s="718"/>
    </row>
    <row r="126" spans="1:7" ht="20.100000000000001" customHeight="1">
      <c r="A126" s="716"/>
      <c r="B126" s="717"/>
      <c r="C126" s="717"/>
      <c r="D126" s="717"/>
      <c r="E126" s="185" t="s">
        <v>173</v>
      </c>
      <c r="F126" s="183">
        <v>16800000</v>
      </c>
      <c r="G126" s="718"/>
    </row>
    <row r="127" spans="1:7" ht="20.100000000000001" customHeight="1">
      <c r="A127" s="716"/>
      <c r="B127" s="717"/>
      <c r="C127" s="717"/>
      <c r="D127" s="717"/>
      <c r="E127" s="185" t="s">
        <v>174</v>
      </c>
      <c r="F127" s="183">
        <v>28200000</v>
      </c>
      <c r="G127" s="718"/>
    </row>
    <row r="128" spans="1:7" ht="20.100000000000001" customHeight="1">
      <c r="A128" s="716"/>
      <c r="B128" s="717"/>
      <c r="C128" s="717"/>
      <c r="D128" s="717"/>
      <c r="E128" s="185" t="s">
        <v>175</v>
      </c>
      <c r="F128" s="183">
        <v>8700000</v>
      </c>
      <c r="G128" s="718"/>
    </row>
    <row r="129" spans="1:7" ht="20.100000000000001" customHeight="1">
      <c r="A129" s="716"/>
      <c r="B129" s="717"/>
      <c r="C129" s="717"/>
      <c r="D129" s="717"/>
      <c r="E129" s="185" t="s">
        <v>176</v>
      </c>
      <c r="F129" s="183">
        <v>17100000</v>
      </c>
      <c r="G129" s="718"/>
    </row>
    <row r="130" spans="1:7" s="180" customFormat="1" ht="20.100000000000001" customHeight="1">
      <c r="A130" s="716"/>
      <c r="B130" s="717"/>
      <c r="C130" s="717"/>
      <c r="D130" s="717"/>
      <c r="E130" s="186" t="s">
        <v>41</v>
      </c>
      <c r="F130" s="184">
        <f>SUM(F124:F129)</f>
        <v>90450000</v>
      </c>
      <c r="G130" s="718"/>
    </row>
    <row r="131" spans="1:7" ht="20.100000000000001" customHeight="1">
      <c r="A131" s="716">
        <v>19</v>
      </c>
      <c r="B131" s="717" t="s">
        <v>337</v>
      </c>
      <c r="C131" s="717" t="s">
        <v>180</v>
      </c>
      <c r="D131" s="717" t="s">
        <v>338</v>
      </c>
      <c r="E131" s="185" t="s">
        <v>54</v>
      </c>
      <c r="F131" s="183">
        <v>7260000</v>
      </c>
      <c r="G131" s="718"/>
    </row>
    <row r="132" spans="1:7" ht="20.100000000000001" customHeight="1">
      <c r="A132" s="716"/>
      <c r="B132" s="717"/>
      <c r="C132" s="717"/>
      <c r="D132" s="717"/>
      <c r="E132" s="185" t="s">
        <v>172</v>
      </c>
      <c r="F132" s="183">
        <v>138380000</v>
      </c>
      <c r="G132" s="718"/>
    </row>
    <row r="133" spans="1:7" ht="20.100000000000001" customHeight="1">
      <c r="A133" s="716"/>
      <c r="B133" s="717"/>
      <c r="C133" s="717"/>
      <c r="D133" s="717"/>
      <c r="E133" s="185" t="s">
        <v>173</v>
      </c>
      <c r="F133" s="183">
        <v>106970000</v>
      </c>
      <c r="G133" s="718"/>
    </row>
    <row r="134" spans="1:7" ht="20.100000000000001" customHeight="1">
      <c r="A134" s="716"/>
      <c r="B134" s="717"/>
      <c r="C134" s="717"/>
      <c r="D134" s="717"/>
      <c r="E134" s="185" t="s">
        <v>174</v>
      </c>
      <c r="F134" s="183">
        <v>190920000</v>
      </c>
      <c r="G134" s="718"/>
    </row>
    <row r="135" spans="1:7" ht="20.100000000000001" customHeight="1">
      <c r="A135" s="716"/>
      <c r="B135" s="717"/>
      <c r="C135" s="717"/>
      <c r="D135" s="717"/>
      <c r="E135" s="185" t="s">
        <v>175</v>
      </c>
      <c r="F135" s="183">
        <v>63140000</v>
      </c>
      <c r="G135" s="718"/>
    </row>
    <row r="136" spans="1:7" ht="20.100000000000001" customHeight="1">
      <c r="A136" s="716"/>
      <c r="B136" s="717"/>
      <c r="C136" s="717"/>
      <c r="D136" s="717"/>
      <c r="E136" s="185" t="s">
        <v>176</v>
      </c>
      <c r="F136" s="183">
        <v>121640000</v>
      </c>
      <c r="G136" s="718"/>
    </row>
    <row r="137" spans="1:7" s="180" customFormat="1" ht="20.100000000000001" customHeight="1">
      <c r="A137" s="716"/>
      <c r="B137" s="717"/>
      <c r="C137" s="717"/>
      <c r="D137" s="717"/>
      <c r="E137" s="186" t="s">
        <v>41</v>
      </c>
      <c r="F137" s="184">
        <f>SUM(F131:F136)</f>
        <v>628310000</v>
      </c>
      <c r="G137" s="718"/>
    </row>
  </sheetData>
  <mergeCells count="97">
    <mergeCell ref="A1:B1"/>
    <mergeCell ref="A47:A53"/>
    <mergeCell ref="B47:B53"/>
    <mergeCell ref="C47:C53"/>
    <mergeCell ref="D47:D53"/>
    <mergeCell ref="A26:A32"/>
    <mergeCell ref="B26:B32"/>
    <mergeCell ref="C26:C32"/>
    <mergeCell ref="D26:D32"/>
    <mergeCell ref="G26:G32"/>
    <mergeCell ref="G54:G60"/>
    <mergeCell ref="A33:A39"/>
    <mergeCell ref="B33:B39"/>
    <mergeCell ref="C33:C39"/>
    <mergeCell ref="D33:D39"/>
    <mergeCell ref="G33:G39"/>
    <mergeCell ref="G47:G53"/>
    <mergeCell ref="A40:A46"/>
    <mergeCell ref="B40:B46"/>
    <mergeCell ref="C40:C46"/>
    <mergeCell ref="D40:D46"/>
    <mergeCell ref="G40:G46"/>
    <mergeCell ref="A54:A60"/>
    <mergeCell ref="B54:B60"/>
    <mergeCell ref="C54:C60"/>
    <mergeCell ref="D54:D60"/>
    <mergeCell ref="E4:F4"/>
    <mergeCell ref="A5:A11"/>
    <mergeCell ref="B5:B11"/>
    <mergeCell ref="C5:C11"/>
    <mergeCell ref="D5:D11"/>
    <mergeCell ref="G5:G11"/>
    <mergeCell ref="A61:A67"/>
    <mergeCell ref="B61:B67"/>
    <mergeCell ref="C61:C67"/>
    <mergeCell ref="D61:D67"/>
    <mergeCell ref="G61:G67"/>
    <mergeCell ref="A19:A25"/>
    <mergeCell ref="B19:B25"/>
    <mergeCell ref="C19:C25"/>
    <mergeCell ref="D19:D25"/>
    <mergeCell ref="G19:G25"/>
    <mergeCell ref="A12:A18"/>
    <mergeCell ref="B12:B18"/>
    <mergeCell ref="C12:C18"/>
    <mergeCell ref="D12:D18"/>
    <mergeCell ref="G12:G18"/>
    <mergeCell ref="A68:A74"/>
    <mergeCell ref="B68:B74"/>
    <mergeCell ref="C68:C74"/>
    <mergeCell ref="D68:D74"/>
    <mergeCell ref="G68:G74"/>
    <mergeCell ref="A75:A81"/>
    <mergeCell ref="B75:B81"/>
    <mergeCell ref="C75:C81"/>
    <mergeCell ref="D75:D81"/>
    <mergeCell ref="G75:G81"/>
    <mergeCell ref="A82:A88"/>
    <mergeCell ref="B82:B88"/>
    <mergeCell ref="C82:C88"/>
    <mergeCell ref="D82:D88"/>
    <mergeCell ref="G82:G88"/>
    <mergeCell ref="A89:A95"/>
    <mergeCell ref="B89:B95"/>
    <mergeCell ref="C89:C95"/>
    <mergeCell ref="D89:D95"/>
    <mergeCell ref="G89:G95"/>
    <mergeCell ref="A96:A102"/>
    <mergeCell ref="B96:B102"/>
    <mergeCell ref="C96:C102"/>
    <mergeCell ref="D96:D102"/>
    <mergeCell ref="G96:G102"/>
    <mergeCell ref="A103:A109"/>
    <mergeCell ref="B103:B109"/>
    <mergeCell ref="C103:C109"/>
    <mergeCell ref="D103:D109"/>
    <mergeCell ref="G103:G109"/>
    <mergeCell ref="A110:A116"/>
    <mergeCell ref="B110:B116"/>
    <mergeCell ref="C110:C116"/>
    <mergeCell ref="D110:D116"/>
    <mergeCell ref="G110:G116"/>
    <mergeCell ref="A117:A123"/>
    <mergeCell ref="B117:B123"/>
    <mergeCell ref="C117:C123"/>
    <mergeCell ref="D117:D123"/>
    <mergeCell ref="G117:G123"/>
    <mergeCell ref="A124:A130"/>
    <mergeCell ref="B124:B130"/>
    <mergeCell ref="C124:C130"/>
    <mergeCell ref="D124:D130"/>
    <mergeCell ref="G124:G130"/>
    <mergeCell ref="A131:A137"/>
    <mergeCell ref="B131:B137"/>
    <mergeCell ref="C131:C137"/>
    <mergeCell ref="D131:D137"/>
    <mergeCell ref="G131:G137"/>
  </mergeCells>
  <phoneticPr fontId="1"/>
  <pageMargins left="0.23622047244094491" right="0.23622047244094491" top="0.55118110236220474" bottom="0.15748031496062992" header="0.31496062992125984" footer="0.31496062992125984"/>
  <pageSetup paperSize="9" orientation="portrait" r:id="rId1"/>
  <headerFooter>
    <oddFooter>&amp;C&amp;P／&amp;N</oddFooter>
  </headerFooter>
  <rowBreaks count="3" manualBreakCount="3">
    <brk id="39" max="6" man="1"/>
    <brk id="74" max="6" man="1"/>
    <brk id="10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AD341-DEF7-4DEC-923A-C5E24E490D3D}">
  <sheetPr>
    <pageSetUpPr fitToPage="1"/>
  </sheetPr>
  <dimension ref="A1:S134"/>
  <sheetViews>
    <sheetView zoomScale="120" zoomScaleNormal="120" workbookViewId="0">
      <selection activeCell="K4" sqref="K4"/>
    </sheetView>
  </sheetViews>
  <sheetFormatPr defaultRowHeight="12"/>
  <cols>
    <col min="1" max="1" width="2.875" style="215" customWidth="1"/>
    <col min="2" max="2" width="21.5" style="217" customWidth="1"/>
    <col min="3" max="13" width="7.625" style="217" customWidth="1"/>
    <col min="14" max="14" width="9" style="218" bestFit="1" customWidth="1"/>
    <col min="15" max="15" width="6.75" style="218" customWidth="1"/>
    <col min="16" max="16" width="27.375" style="219" customWidth="1"/>
    <col min="17" max="17" width="7.125" style="221" customWidth="1"/>
    <col min="18" max="18" width="6.875" style="221" customWidth="1"/>
    <col min="19" max="19" width="5" style="218" bestFit="1" customWidth="1"/>
    <col min="20" max="16384" width="9" style="218"/>
  </cols>
  <sheetData>
    <row r="1" spans="1:19" ht="17.25">
      <c r="B1" s="216" t="s">
        <v>208</v>
      </c>
      <c r="Q1" s="729">
        <v>44646</v>
      </c>
      <c r="R1" s="729"/>
      <c r="S1" s="729"/>
    </row>
    <row r="2" spans="1:19">
      <c r="Q2" s="730" t="s">
        <v>211</v>
      </c>
      <c r="R2" s="730"/>
      <c r="S2" s="730"/>
    </row>
    <row r="3" spans="1:19" ht="17.25">
      <c r="A3" s="220" t="s">
        <v>209</v>
      </c>
    </row>
    <row r="4" spans="1:19" ht="8.25" customHeight="1"/>
    <row r="5" spans="1:19">
      <c r="A5" s="215" t="s">
        <v>32</v>
      </c>
    </row>
    <row r="6" spans="1:19" ht="15.75" customHeight="1">
      <c r="A6" s="215" t="s">
        <v>33</v>
      </c>
      <c r="L6" s="222"/>
      <c r="M6" s="222" t="s">
        <v>164</v>
      </c>
      <c r="N6" s="738" t="s">
        <v>203</v>
      </c>
      <c r="O6" s="741" t="s">
        <v>165</v>
      </c>
      <c r="P6" s="738" t="s">
        <v>207</v>
      </c>
      <c r="Q6" s="738" t="s">
        <v>201</v>
      </c>
      <c r="R6" s="738"/>
      <c r="S6" s="738"/>
    </row>
    <row r="7" spans="1:19">
      <c r="A7" s="733"/>
      <c r="B7" s="734"/>
      <c r="C7" s="224" t="str">
        <f>基礎データー!C3</f>
        <v>2011年度</v>
      </c>
      <c r="D7" s="224" t="str">
        <f>基礎データー!D3</f>
        <v>2012年度</v>
      </c>
      <c r="E7" s="224" t="str">
        <f>基礎データー!E3</f>
        <v>2013年度</v>
      </c>
      <c r="F7" s="224" t="str">
        <f>基礎データー!F3</f>
        <v>2014年度</v>
      </c>
      <c r="G7" s="224" t="str">
        <f>基礎データー!G3</f>
        <v>2015年度</v>
      </c>
      <c r="H7" s="224" t="str">
        <f>基礎データー!H3</f>
        <v>2016年度</v>
      </c>
      <c r="I7" s="224" t="str">
        <f>基礎データー!I3</f>
        <v>2017年度</v>
      </c>
      <c r="J7" s="224" t="str">
        <f>基礎データー!J3</f>
        <v>2018年度</v>
      </c>
      <c r="K7" s="224" t="str">
        <f>基礎データー!K3</f>
        <v>2019年度</v>
      </c>
      <c r="L7" s="224" t="str">
        <f>基礎データー!L3</f>
        <v>2020年度</v>
      </c>
      <c r="M7" s="554" t="str">
        <f>基礎データー!M3</f>
        <v>2021年度</v>
      </c>
      <c r="N7" s="738"/>
      <c r="O7" s="741"/>
      <c r="P7" s="738"/>
      <c r="Q7" s="738"/>
      <c r="R7" s="738"/>
      <c r="S7" s="738"/>
    </row>
    <row r="8" spans="1:19" ht="35.1" customHeight="1">
      <c r="A8" s="225" t="s">
        <v>0</v>
      </c>
      <c r="B8" s="226"/>
      <c r="C8" s="227">
        <f>基礎データー!C4</f>
        <v>52380120</v>
      </c>
      <c r="D8" s="227">
        <f>基礎データー!D4</f>
        <v>52380120</v>
      </c>
      <c r="E8" s="227">
        <f>基礎データー!E4</f>
        <v>52380120</v>
      </c>
      <c r="F8" s="227">
        <f>基礎データー!F4</f>
        <v>52380120</v>
      </c>
      <c r="G8" s="227">
        <f>基礎データー!G4</f>
        <v>52380120</v>
      </c>
      <c r="H8" s="227">
        <f>基礎データー!H4</f>
        <v>52380120</v>
      </c>
      <c r="I8" s="227">
        <f>基礎データー!I4</f>
        <v>52380120</v>
      </c>
      <c r="J8" s="227">
        <f>基礎データー!J4</f>
        <v>52380120</v>
      </c>
      <c r="K8" s="227">
        <f>基礎データー!K4</f>
        <v>52380120</v>
      </c>
      <c r="L8" s="227">
        <f>基礎データー!L4</f>
        <v>52380120</v>
      </c>
      <c r="M8" s="227">
        <f>基礎データー!M4</f>
        <v>52380120</v>
      </c>
      <c r="N8" s="228">
        <f>(M8-C8)/C8/10</f>
        <v>0</v>
      </c>
      <c r="O8" s="229">
        <f>AVERAGE(C8:M8)</f>
        <v>52380120</v>
      </c>
      <c r="P8" s="230"/>
      <c r="Q8" s="231" t="s">
        <v>202</v>
      </c>
      <c r="R8" s="540">
        <v>52380120</v>
      </c>
      <c r="S8" s="543"/>
    </row>
    <row r="9" spans="1:19" ht="35.1" customHeight="1">
      <c r="A9" s="232" t="s">
        <v>35</v>
      </c>
      <c r="B9" s="226"/>
      <c r="C9" s="227">
        <f>基礎データー!C5</f>
        <v>666240</v>
      </c>
      <c r="D9" s="227">
        <f>基礎データー!D5</f>
        <v>666240</v>
      </c>
      <c r="E9" s="227">
        <f>基礎データー!E5</f>
        <v>666240</v>
      </c>
      <c r="F9" s="227">
        <f>基礎データー!F5</f>
        <v>666240</v>
      </c>
      <c r="G9" s="227">
        <f>基礎データー!G5</f>
        <v>666240</v>
      </c>
      <c r="H9" s="227">
        <f>基礎データー!H5</f>
        <v>666240</v>
      </c>
      <c r="I9" s="227">
        <f>基礎データー!I5</f>
        <v>666240</v>
      </c>
      <c r="J9" s="227">
        <f>基礎データー!J5</f>
        <v>666240</v>
      </c>
      <c r="K9" s="227">
        <f>基礎データー!K5</f>
        <v>666240</v>
      </c>
      <c r="L9" s="227">
        <f>基礎データー!L5</f>
        <v>666240</v>
      </c>
      <c r="M9" s="227">
        <f>基礎データー!M5</f>
        <v>666240</v>
      </c>
      <c r="N9" s="228">
        <f t="shared" ref="N9" si="0">(M9-C9)/C9/10</f>
        <v>0</v>
      </c>
      <c r="O9" s="229">
        <f>AVERAGE(C9:M9)</f>
        <v>666240</v>
      </c>
      <c r="P9" s="230"/>
      <c r="Q9" s="231" t="s">
        <v>202</v>
      </c>
      <c r="R9" s="541">
        <v>666240</v>
      </c>
      <c r="S9" s="543"/>
    </row>
    <row r="10" spans="1:19" ht="35.1" customHeight="1">
      <c r="A10" s="232" t="s">
        <v>36</v>
      </c>
      <c r="B10" s="226"/>
      <c r="C10" s="227">
        <f>基礎データー!C8</f>
        <v>77225500</v>
      </c>
      <c r="D10" s="227">
        <f>基礎データー!D8</f>
        <v>75908500</v>
      </c>
      <c r="E10" s="227">
        <f>基礎データー!E8</f>
        <v>77615000</v>
      </c>
      <c r="F10" s="227">
        <f>基礎データー!F8</f>
        <v>78211000</v>
      </c>
      <c r="G10" s="227">
        <f>基礎データー!G8</f>
        <v>77234300</v>
      </c>
      <c r="H10" s="227">
        <f>基礎データー!H8</f>
        <v>76849500</v>
      </c>
      <c r="I10" s="227">
        <f>基礎データー!I8</f>
        <v>75901000</v>
      </c>
      <c r="J10" s="227">
        <f>基礎データー!J8</f>
        <v>74432300</v>
      </c>
      <c r="K10" s="227">
        <f>基礎データー!K8</f>
        <v>74233200</v>
      </c>
      <c r="L10" s="227">
        <f>基礎データー!L8</f>
        <v>73389850</v>
      </c>
      <c r="M10" s="227">
        <f>基礎データー!M8</f>
        <v>73717050</v>
      </c>
      <c r="N10" s="228">
        <f>(M10-C10)/C10/10</f>
        <v>-4.5431237091375261E-3</v>
      </c>
      <c r="O10" s="229">
        <f>AVERAGE(C10:M10)</f>
        <v>75883381.818181813</v>
      </c>
      <c r="P10" s="233" t="s">
        <v>501</v>
      </c>
      <c r="Q10" s="234" t="s">
        <v>205</v>
      </c>
      <c r="R10" s="542">
        <f>N10</f>
        <v>-4.5431237091375261E-3</v>
      </c>
      <c r="S10" s="543"/>
    </row>
    <row r="11" spans="1:19" ht="35.1" customHeight="1">
      <c r="A11" s="232" t="s">
        <v>34</v>
      </c>
      <c r="B11" s="226"/>
      <c r="C11" s="227">
        <f>基礎データー!C13</f>
        <v>6660057</v>
      </c>
      <c r="D11" s="227">
        <f>基礎データー!D13</f>
        <v>9439130</v>
      </c>
      <c r="E11" s="227">
        <f>基礎データー!E13</f>
        <v>5126576</v>
      </c>
      <c r="F11" s="227">
        <f>基礎データー!F13</f>
        <v>5561724</v>
      </c>
      <c r="G11" s="227">
        <f>基礎データー!G13</f>
        <v>4511776</v>
      </c>
      <c r="H11" s="227">
        <f>基礎データー!H13</f>
        <v>4258414</v>
      </c>
      <c r="I11" s="227">
        <f>基礎データー!I13</f>
        <v>4156232</v>
      </c>
      <c r="J11" s="227">
        <f>基礎データー!J13</f>
        <v>5003850</v>
      </c>
      <c r="K11" s="227">
        <f>基礎データー!K13</f>
        <v>6431135</v>
      </c>
      <c r="L11" s="227">
        <f>基礎データー!L13</f>
        <v>3341425</v>
      </c>
      <c r="M11" s="227">
        <f>基礎データー!M13</f>
        <v>2892027</v>
      </c>
      <c r="N11" s="228">
        <f>(M11-C11)/C11/10</f>
        <v>-5.6576542813372321E-2</v>
      </c>
      <c r="O11" s="229">
        <f>AVERAGE(C11:M11)</f>
        <v>5216576.9090909092</v>
      </c>
      <c r="P11" s="235" t="s">
        <v>519</v>
      </c>
      <c r="Q11" s="236" t="s">
        <v>518</v>
      </c>
      <c r="R11" s="540">
        <f>AVERAGE(E11:M11)</f>
        <v>4587017.666666667</v>
      </c>
      <c r="S11" s="543"/>
    </row>
    <row r="12" spans="1:19" ht="35.1" customHeight="1">
      <c r="A12" s="237"/>
      <c r="B12" s="238" t="s">
        <v>41</v>
      </c>
      <c r="C12" s="227">
        <f>基礎データー!C21</f>
        <v>136931917</v>
      </c>
      <c r="D12" s="227">
        <f>基礎データー!D21</f>
        <v>138393990</v>
      </c>
      <c r="E12" s="227">
        <f>基礎データー!E21</f>
        <v>135787936</v>
      </c>
      <c r="F12" s="227">
        <f>基礎データー!F21</f>
        <v>136819084</v>
      </c>
      <c r="G12" s="227">
        <f>基礎データー!G21</f>
        <v>134792436</v>
      </c>
      <c r="H12" s="227">
        <f>基礎データー!H21</f>
        <v>134154274</v>
      </c>
      <c r="I12" s="227">
        <f>基礎データー!I21</f>
        <v>133103592</v>
      </c>
      <c r="J12" s="227">
        <f>基礎データー!J21</f>
        <v>132482510</v>
      </c>
      <c r="K12" s="227">
        <f>基礎データー!K21</f>
        <v>133710695</v>
      </c>
      <c r="L12" s="227">
        <f>基礎データー!L21</f>
        <v>129777635</v>
      </c>
      <c r="M12" s="227">
        <f>基礎データー!M21</f>
        <v>129655437</v>
      </c>
    </row>
    <row r="13" spans="1:19" ht="11.25" customHeight="1">
      <c r="A13" s="277"/>
      <c r="B13" s="279"/>
      <c r="C13" s="278"/>
      <c r="D13" s="278"/>
      <c r="E13" s="278"/>
      <c r="F13" s="278"/>
      <c r="G13" s="278"/>
      <c r="H13" s="278"/>
      <c r="I13" s="278"/>
      <c r="J13" s="278"/>
      <c r="K13" s="278"/>
      <c r="L13" s="278"/>
      <c r="M13" s="278"/>
    </row>
    <row r="14" spans="1:19">
      <c r="A14" s="215" t="s">
        <v>72</v>
      </c>
      <c r="L14" s="222"/>
      <c r="M14" s="222"/>
      <c r="N14" s="739" t="s">
        <v>203</v>
      </c>
      <c r="O14" s="742" t="s">
        <v>165</v>
      </c>
      <c r="P14" s="739" t="s">
        <v>207</v>
      </c>
      <c r="Q14" s="739" t="s">
        <v>201</v>
      </c>
      <c r="R14" s="739"/>
      <c r="S14" s="739"/>
    </row>
    <row r="15" spans="1:19">
      <c r="A15" s="733"/>
      <c r="B15" s="734"/>
      <c r="C15" s="224" t="str">
        <f>基礎データー!C23</f>
        <v>2011年度</v>
      </c>
      <c r="D15" s="224" t="str">
        <f>基礎データー!D23</f>
        <v>2012年度</v>
      </c>
      <c r="E15" s="224" t="str">
        <f>基礎データー!E23</f>
        <v>2013年度</v>
      </c>
      <c r="F15" s="224" t="str">
        <f>基礎データー!F23</f>
        <v>2014年度</v>
      </c>
      <c r="G15" s="224" t="str">
        <f>基礎データー!G23</f>
        <v>2015年度</v>
      </c>
      <c r="H15" s="224" t="str">
        <f>基礎データー!H23</f>
        <v>2016年度</v>
      </c>
      <c r="I15" s="224" t="str">
        <f>基礎データー!I23</f>
        <v>2017年度</v>
      </c>
      <c r="J15" s="224" t="str">
        <f>基礎データー!J23</f>
        <v>2018年度</v>
      </c>
      <c r="K15" s="224" t="str">
        <f>基礎データー!K23</f>
        <v>2019年度</v>
      </c>
      <c r="L15" s="224" t="str">
        <f>基礎データー!L23</f>
        <v>2020年度</v>
      </c>
      <c r="M15" s="224" t="str">
        <f>基礎データー!M23</f>
        <v>2021年度</v>
      </c>
      <c r="N15" s="739"/>
      <c r="O15" s="742"/>
      <c r="P15" s="739"/>
      <c r="Q15" s="739"/>
      <c r="R15" s="739"/>
      <c r="S15" s="739"/>
    </row>
    <row r="16" spans="1:19" ht="36">
      <c r="A16" s="239" t="s">
        <v>73</v>
      </c>
      <c r="B16" s="240"/>
      <c r="C16" s="227">
        <f>基礎データー!C24</f>
        <v>53496828</v>
      </c>
      <c r="D16" s="227">
        <f>基礎データー!D24</f>
        <v>53496828</v>
      </c>
      <c r="E16" s="227">
        <f>基礎データー!E24</f>
        <v>44639280</v>
      </c>
      <c r="F16" s="227">
        <f>基礎データー!F24</f>
        <v>52263060</v>
      </c>
      <c r="G16" s="227">
        <f>基礎データー!G24</f>
        <v>52840080</v>
      </c>
      <c r="H16" s="227">
        <f>基礎データー!H24</f>
        <v>52384320</v>
      </c>
      <c r="I16" s="227">
        <f>基礎データー!I24</f>
        <v>52542972</v>
      </c>
      <c r="J16" s="227">
        <f>基礎データー!J24</f>
        <v>52317468</v>
      </c>
      <c r="K16" s="227">
        <f>基礎データー!K24</f>
        <v>52542890</v>
      </c>
      <c r="L16" s="227">
        <f>基礎データー!L24</f>
        <v>53181424</v>
      </c>
      <c r="M16" s="227">
        <f>基礎データー!M24</f>
        <v>53350512</v>
      </c>
      <c r="N16" s="228">
        <f>(M16-C16)/C16/10</f>
        <v>-2.7350406644670598E-4</v>
      </c>
      <c r="O16" s="229">
        <f>AVERAGE(C16:M16)</f>
        <v>52095969.272727273</v>
      </c>
      <c r="P16" s="233" t="s">
        <v>504</v>
      </c>
      <c r="Q16" s="234" t="s">
        <v>505</v>
      </c>
      <c r="R16" s="550">
        <f>(M16-F16)/F16/7</f>
        <v>2.9724682350073975E-3</v>
      </c>
      <c r="S16" s="549"/>
    </row>
    <row r="17" spans="1:19" ht="35.1" customHeight="1">
      <c r="A17" s="239" t="s">
        <v>79</v>
      </c>
      <c r="B17" s="240"/>
      <c r="C17" s="227">
        <f>基礎データー!C35</f>
        <v>13557581</v>
      </c>
      <c r="D17" s="227">
        <f>基礎データー!D35</f>
        <v>13337397</v>
      </c>
      <c r="E17" s="227">
        <f>基礎データー!E35</f>
        <v>15230303</v>
      </c>
      <c r="F17" s="227">
        <f>基礎データー!F35</f>
        <v>13813313</v>
      </c>
      <c r="G17" s="227">
        <f>基礎データー!G35</f>
        <v>11663492</v>
      </c>
      <c r="H17" s="227">
        <f>基礎データー!H35</f>
        <v>11666939</v>
      </c>
      <c r="I17" s="227">
        <f>基礎データー!I35</f>
        <v>11465687</v>
      </c>
      <c r="J17" s="227">
        <f>基礎データー!J35</f>
        <v>11280596</v>
      </c>
      <c r="K17" s="227">
        <f>基礎データー!K35</f>
        <v>10098151</v>
      </c>
      <c r="L17" s="227">
        <f>基礎データー!L35</f>
        <v>9672119</v>
      </c>
      <c r="M17" s="227">
        <f>基礎データー!M35</f>
        <v>8735775</v>
      </c>
      <c r="N17" s="228">
        <f>(M17-C17)/C17/10</f>
        <v>-3.5565385890005005E-2</v>
      </c>
      <c r="O17" s="229">
        <f>AVERAGE(C17:M17)</f>
        <v>11865577.545454545</v>
      </c>
      <c r="P17" s="235" t="s">
        <v>516</v>
      </c>
      <c r="Q17" s="231" t="s">
        <v>506</v>
      </c>
      <c r="R17" s="551">
        <f>AVERAGE(G17:M17)</f>
        <v>10654679.857142856</v>
      </c>
      <c r="S17" s="549"/>
    </row>
    <row r="18" spans="1:19" ht="34.5" customHeight="1">
      <c r="A18" s="239" t="s">
        <v>83</v>
      </c>
      <c r="B18" s="240"/>
      <c r="C18" s="227">
        <f>基礎データー!C39</f>
        <v>13186193</v>
      </c>
      <c r="D18" s="227">
        <f>基礎データー!D39</f>
        <v>13297196</v>
      </c>
      <c r="E18" s="227">
        <f>基礎データー!E39</f>
        <v>13289340</v>
      </c>
      <c r="F18" s="227">
        <f>基礎データー!F39</f>
        <v>13596227</v>
      </c>
      <c r="G18" s="227">
        <f>基礎データー!G39</f>
        <v>13705118</v>
      </c>
      <c r="H18" s="227">
        <f>基礎データー!H39</f>
        <v>13695460</v>
      </c>
      <c r="I18" s="227">
        <f>基礎データー!I39</f>
        <v>13748671</v>
      </c>
      <c r="J18" s="227">
        <f>基礎データー!J39</f>
        <v>13887128</v>
      </c>
      <c r="K18" s="227">
        <f>基礎データー!K39</f>
        <v>14280661</v>
      </c>
      <c r="L18" s="227">
        <f>基礎データー!L39</f>
        <v>14096479</v>
      </c>
      <c r="M18" s="227">
        <f>基礎データー!M39</f>
        <v>14116249</v>
      </c>
      <c r="N18" s="228">
        <f>(M18-C18)/C18/10</f>
        <v>7.0532563871922695E-3</v>
      </c>
      <c r="O18" s="229">
        <f>AVERAGE(C18:M18)</f>
        <v>13718065.636363637</v>
      </c>
      <c r="P18" s="233" t="s">
        <v>513</v>
      </c>
      <c r="Q18" s="234" t="s">
        <v>205</v>
      </c>
      <c r="R18" s="552">
        <f>N18</f>
        <v>7.0532563871922695E-3</v>
      </c>
      <c r="S18" s="549"/>
    </row>
    <row r="19" spans="1:19" ht="47.25" customHeight="1">
      <c r="A19" s="239" t="s">
        <v>91</v>
      </c>
      <c r="B19" s="240"/>
      <c r="C19" s="227">
        <f>基礎データー!C48</f>
        <v>16835116</v>
      </c>
      <c r="D19" s="227">
        <f>基礎データー!D48</f>
        <v>24200215</v>
      </c>
      <c r="E19" s="227">
        <f>基礎データー!E48</f>
        <v>23029325</v>
      </c>
      <c r="F19" s="227">
        <f>基礎データー!F48</f>
        <v>19849114</v>
      </c>
      <c r="G19" s="227">
        <f>基礎データー!G48</f>
        <v>15771794</v>
      </c>
      <c r="H19" s="227">
        <f>基礎データー!H48</f>
        <v>14667927</v>
      </c>
      <c r="I19" s="227">
        <f>基礎データー!I48</f>
        <v>15096301</v>
      </c>
      <c r="J19" s="227">
        <f>基礎データー!J48</f>
        <v>22639752</v>
      </c>
      <c r="K19" s="227">
        <f>基礎データー!K48</f>
        <v>20616775</v>
      </c>
      <c r="L19" s="227">
        <f>基礎データー!L48</f>
        <v>22539238</v>
      </c>
      <c r="M19" s="227">
        <f>基礎データー!M48</f>
        <v>19968030</v>
      </c>
      <c r="N19" s="228">
        <f>(M19-C19)/C19/10</f>
        <v>1.860939954319293E-2</v>
      </c>
      <c r="O19" s="229">
        <f>AVERAGE(C19:M19)</f>
        <v>19564871.545454547</v>
      </c>
      <c r="P19" s="241" t="s">
        <v>507</v>
      </c>
      <c r="Q19" s="242" t="s">
        <v>508</v>
      </c>
      <c r="R19" s="553">
        <f>AVERAGE(J19:M19)*105%</f>
        <v>22512996.1875</v>
      </c>
      <c r="S19" s="549"/>
    </row>
    <row r="20" spans="1:19" ht="28.5" customHeight="1">
      <c r="A20" s="736" t="s">
        <v>41</v>
      </c>
      <c r="B20" s="737"/>
      <c r="C20" s="227">
        <f>基礎データー!C65</f>
        <v>97075718</v>
      </c>
      <c r="D20" s="227">
        <f>基礎データー!D65</f>
        <v>104331636</v>
      </c>
      <c r="E20" s="227">
        <f>基礎データー!E65</f>
        <v>96188248</v>
      </c>
      <c r="F20" s="227">
        <f>基礎データー!F65</f>
        <v>99521714</v>
      </c>
      <c r="G20" s="227">
        <f>基礎データー!G65</f>
        <v>93980484</v>
      </c>
      <c r="H20" s="227">
        <f>基礎データー!H65</f>
        <v>92414646</v>
      </c>
      <c r="I20" s="227">
        <f>基礎データー!I65</f>
        <v>92853631</v>
      </c>
      <c r="J20" s="227">
        <f>基礎データー!J65</f>
        <v>100124944</v>
      </c>
      <c r="K20" s="227">
        <f>基礎データー!K65</f>
        <v>97538477</v>
      </c>
      <c r="L20" s="227">
        <f>基礎データー!L65</f>
        <v>99489260</v>
      </c>
      <c r="M20" s="227">
        <f>基礎データー!M65</f>
        <v>96170566</v>
      </c>
      <c r="Q20" s="243"/>
    </row>
    <row r="21" spans="1:19" ht="28.5" customHeight="1">
      <c r="A21" s="740" t="s">
        <v>161</v>
      </c>
      <c r="B21" s="740"/>
      <c r="C21" s="227">
        <f>基礎データー!C66</f>
        <v>39856199</v>
      </c>
      <c r="D21" s="227">
        <f>基礎データー!D66</f>
        <v>34062354</v>
      </c>
      <c r="E21" s="227">
        <f>基礎データー!E66</f>
        <v>39599688</v>
      </c>
      <c r="F21" s="227">
        <f>基礎データー!F66</f>
        <v>37297370</v>
      </c>
      <c r="G21" s="227">
        <f>基礎データー!G66</f>
        <v>40811952</v>
      </c>
      <c r="H21" s="227">
        <f>基礎データー!H66</f>
        <v>41739628</v>
      </c>
      <c r="I21" s="227">
        <f>基礎データー!I66</f>
        <v>40249961</v>
      </c>
      <c r="J21" s="227">
        <f>基礎データー!J66</f>
        <v>32357566</v>
      </c>
      <c r="K21" s="227">
        <f>基礎データー!K66</f>
        <v>36172218</v>
      </c>
      <c r="L21" s="227">
        <f>基礎データー!L66</f>
        <v>30288375</v>
      </c>
      <c r="M21" s="227">
        <f>基礎データー!M66</f>
        <v>33484871</v>
      </c>
    </row>
    <row r="22" spans="1:19">
      <c r="A22" s="244"/>
      <c r="B22" s="272"/>
      <c r="C22" s="273"/>
      <c r="D22" s="273"/>
      <c r="E22" s="273"/>
      <c r="F22" s="273"/>
      <c r="G22" s="273"/>
      <c r="H22" s="273"/>
      <c r="I22" s="273"/>
      <c r="J22" s="273"/>
      <c r="K22" s="273"/>
      <c r="L22" s="273"/>
      <c r="M22" s="273"/>
    </row>
    <row r="23" spans="1:19" ht="17.100000000000001" customHeight="1">
      <c r="A23" s="274"/>
      <c r="B23" s="275" t="s">
        <v>166</v>
      </c>
      <c r="C23" s="276"/>
      <c r="D23" s="276">
        <f>D24/C21</f>
        <v>0.93156005669281206</v>
      </c>
      <c r="E23" s="276">
        <f t="shared" ref="E23:J23" si="1">E24/D21</f>
        <v>1</v>
      </c>
      <c r="F23" s="276">
        <f t="shared" si="1"/>
        <v>0.82495248447412006</v>
      </c>
      <c r="G23" s="276">
        <f t="shared" si="1"/>
        <v>1</v>
      </c>
      <c r="H23" s="276">
        <f t="shared" si="1"/>
        <v>1</v>
      </c>
      <c r="I23" s="276">
        <f t="shared" si="1"/>
        <v>1</v>
      </c>
      <c r="J23" s="276">
        <f t="shared" si="1"/>
        <v>0.66103835479492767</v>
      </c>
      <c r="K23" s="276">
        <f>K24/J21</f>
        <v>1.0087045175153162</v>
      </c>
      <c r="L23" s="276">
        <f>L24/K21</f>
        <v>1.0357250417986532</v>
      </c>
      <c r="M23" s="276">
        <f>M24/L21</f>
        <v>1.092189759272328</v>
      </c>
    </row>
    <row r="24" spans="1:19" ht="17.100000000000001" customHeight="1">
      <c r="A24" s="245" t="s">
        <v>103</v>
      </c>
      <c r="B24" s="246"/>
      <c r="C24" s="247">
        <f>基礎データー!C68</f>
        <v>34737554</v>
      </c>
      <c r="D24" s="247">
        <f>基礎データー!D68</f>
        <v>37128443</v>
      </c>
      <c r="E24" s="247">
        <f>基礎データー!E68</f>
        <v>34062354</v>
      </c>
      <c r="F24" s="247">
        <f>基礎データー!F68</f>
        <v>32667861</v>
      </c>
      <c r="G24" s="247">
        <f>基礎データー!G68</f>
        <v>37297370</v>
      </c>
      <c r="H24" s="247">
        <f>基礎データー!H68</f>
        <v>40811952</v>
      </c>
      <c r="I24" s="247">
        <f>基礎データー!I68</f>
        <v>41739628</v>
      </c>
      <c r="J24" s="247">
        <f>基礎データー!J68</f>
        <v>26606768</v>
      </c>
      <c r="K24" s="247">
        <f>基礎データー!K68</f>
        <v>32639223</v>
      </c>
      <c r="L24" s="247">
        <f>基礎データー!L68</f>
        <v>37464472</v>
      </c>
      <c r="M24" s="247">
        <f>基礎データー!M68</f>
        <v>33080653</v>
      </c>
      <c r="N24" s="223"/>
      <c r="O24" s="223"/>
      <c r="P24" s="735" t="s">
        <v>502</v>
      </c>
      <c r="Q24" s="251"/>
      <c r="R24" s="547"/>
      <c r="S24" s="543"/>
    </row>
    <row r="25" spans="1:19" ht="17.100000000000001" customHeight="1">
      <c r="A25" s="248"/>
      <c r="B25" s="249" t="s">
        <v>104</v>
      </c>
      <c r="C25" s="250">
        <f>基礎データー!C69</f>
        <v>15000000</v>
      </c>
      <c r="D25" s="250">
        <f>基礎データー!D69</f>
        <v>15000000</v>
      </c>
      <c r="E25" s="250">
        <f>基礎データー!E69</f>
        <v>15000000</v>
      </c>
      <c r="F25" s="250">
        <f>基礎データー!F69</f>
        <v>15000000</v>
      </c>
      <c r="G25" s="250">
        <f>基礎データー!G69</f>
        <v>17000000</v>
      </c>
      <c r="H25" s="250">
        <f>基礎データー!H69</f>
        <v>17000000</v>
      </c>
      <c r="I25" s="250">
        <f>基礎データー!I69</f>
        <v>17000000</v>
      </c>
      <c r="J25" s="250">
        <f>基礎データー!J69</f>
        <v>17000000</v>
      </c>
      <c r="K25" s="250">
        <f>基礎データー!K69</f>
        <v>17000000</v>
      </c>
      <c r="L25" s="250">
        <f>基礎データー!L69</f>
        <v>17000000</v>
      </c>
      <c r="M25" s="250">
        <f>基礎データー!M69</f>
        <v>17000000</v>
      </c>
      <c r="N25" s="223"/>
      <c r="O25" s="223"/>
      <c r="P25" s="735"/>
      <c r="Q25" s="251" t="s">
        <v>206</v>
      </c>
      <c r="R25" s="544">
        <v>17000</v>
      </c>
      <c r="S25" s="543"/>
    </row>
    <row r="26" spans="1:19" ht="17.100000000000001" customHeight="1">
      <c r="A26" s="248"/>
      <c r="B26" s="252" t="s">
        <v>105</v>
      </c>
      <c r="C26" s="253">
        <f>基礎データー!C70</f>
        <v>3976755</v>
      </c>
      <c r="D26" s="253">
        <f>基礎データー!D70</f>
        <v>4401477</v>
      </c>
      <c r="E26" s="253">
        <f>基礎データー!E70</f>
        <v>3862593</v>
      </c>
      <c r="F26" s="253">
        <f>基礎データー!F70</f>
        <v>3580027</v>
      </c>
      <c r="G26" s="253">
        <f>基礎データー!G70</f>
        <v>4044160</v>
      </c>
      <c r="H26" s="253">
        <f>基礎データー!H70</f>
        <v>4744425</v>
      </c>
      <c r="I26" s="253">
        <f>基礎データー!I70</f>
        <v>4955271</v>
      </c>
      <c r="J26" s="253">
        <f>基礎データー!J70</f>
        <v>1953156</v>
      </c>
      <c r="K26" s="253">
        <f>基礎データー!K70</f>
        <v>3216201</v>
      </c>
      <c r="L26" s="253">
        <f>基礎データー!L70</f>
        <v>4228545</v>
      </c>
      <c r="M26" s="253">
        <f>基礎データー!M70</f>
        <v>3328605</v>
      </c>
      <c r="N26" s="223"/>
      <c r="O26" s="223"/>
      <c r="P26" s="735"/>
      <c r="Q26" s="251"/>
      <c r="R26" s="545"/>
      <c r="S26" s="546">
        <f>M26/M32</f>
        <v>0.20699439257846058</v>
      </c>
    </row>
    <row r="27" spans="1:19" ht="17.100000000000001" customHeight="1">
      <c r="A27" s="248"/>
      <c r="B27" s="252" t="s">
        <v>106</v>
      </c>
      <c r="C27" s="254">
        <f>基礎データー!C71</f>
        <v>3641550</v>
      </c>
      <c r="D27" s="254">
        <f>基礎データー!D71</f>
        <v>4077616</v>
      </c>
      <c r="E27" s="254">
        <f>基礎データー!E71</f>
        <v>3506460</v>
      </c>
      <c r="F27" s="254">
        <f>基礎データー!F71</f>
        <v>3249947</v>
      </c>
      <c r="G27" s="254">
        <f>基礎データー!G71</f>
        <v>3757337</v>
      </c>
      <c r="H27" s="254">
        <f>基礎データー!H71</f>
        <v>4407938</v>
      </c>
      <c r="I27" s="254">
        <f>基礎データー!I71</f>
        <v>4592678</v>
      </c>
      <c r="J27" s="254">
        <f>基礎データー!J71</f>
        <v>1781341</v>
      </c>
      <c r="K27" s="254">
        <f>基礎データー!K71</f>
        <v>2938892</v>
      </c>
      <c r="L27" s="254">
        <f>基礎データー!L71</f>
        <v>3730078</v>
      </c>
      <c r="M27" s="254">
        <f>基礎データー!M71</f>
        <v>3097431</v>
      </c>
      <c r="N27" s="223"/>
      <c r="O27" s="223"/>
      <c r="P27" s="735"/>
      <c r="Q27" s="251"/>
      <c r="R27" s="545"/>
      <c r="S27" s="546">
        <f>M27/M32</f>
        <v>0.19261848383893365</v>
      </c>
    </row>
    <row r="28" spans="1:19" ht="17.100000000000001" customHeight="1">
      <c r="A28" s="248"/>
      <c r="B28" s="252" t="s">
        <v>107</v>
      </c>
      <c r="C28" s="254">
        <f>基礎データー!C72</f>
        <v>6289531</v>
      </c>
      <c r="D28" s="254">
        <f>基礎データー!D72</f>
        <v>7067004</v>
      </c>
      <c r="E28" s="254">
        <f>基礎データー!E72</f>
        <v>6000106</v>
      </c>
      <c r="F28" s="254">
        <f>基礎データー!F72</f>
        <v>5561173</v>
      </c>
      <c r="G28" s="254">
        <f>基礎データー!G72</f>
        <v>6424233</v>
      </c>
      <c r="H28" s="254">
        <f>基礎データー!H72</f>
        <v>7536618</v>
      </c>
      <c r="I28" s="254">
        <f>基礎データー!I72</f>
        <v>7936322</v>
      </c>
      <c r="J28" s="254">
        <f>基礎データー!J72</f>
        <v>3043638</v>
      </c>
      <c r="K28" s="254">
        <f>基礎データー!K72</f>
        <v>4943668</v>
      </c>
      <c r="L28" s="254">
        <f>基礎データー!L72</f>
        <v>6535114</v>
      </c>
      <c r="M28" s="254">
        <f>基礎データー!M72</f>
        <v>4792689</v>
      </c>
      <c r="N28" s="223"/>
      <c r="O28" s="223"/>
      <c r="P28" s="735"/>
      <c r="Q28" s="251"/>
      <c r="R28" s="545"/>
      <c r="S28" s="546">
        <f>M28/M32</f>
        <v>0.29804069523793592</v>
      </c>
    </row>
    <row r="29" spans="1:19" ht="17.100000000000001" customHeight="1">
      <c r="A29" s="248"/>
      <c r="B29" s="252" t="s">
        <v>108</v>
      </c>
      <c r="C29" s="254">
        <f>基礎データー!C73</f>
        <v>2090918</v>
      </c>
      <c r="D29" s="254">
        <f>基礎データー!D73</f>
        <v>2329995</v>
      </c>
      <c r="E29" s="254">
        <f>基礎データー!E73</f>
        <v>2008184</v>
      </c>
      <c r="F29" s="254">
        <f>基礎データー!F73</f>
        <v>1861277</v>
      </c>
      <c r="G29" s="254">
        <f>基礎データー!G73</f>
        <v>2123405</v>
      </c>
      <c r="H29" s="254">
        <f>基礎データー!H73</f>
        <v>2491082</v>
      </c>
      <c r="I29" s="254">
        <f>基礎データー!I73</f>
        <v>2465216</v>
      </c>
      <c r="J29" s="254">
        <f>基礎データー!J73</f>
        <v>965044</v>
      </c>
      <c r="K29" s="254">
        <f>基礎データー!K73</f>
        <v>1500814</v>
      </c>
      <c r="L29" s="254">
        <f>基礎データー!L73</f>
        <v>2097055</v>
      </c>
      <c r="M29" s="254">
        <f>基礎データー!M73</f>
        <v>1629559</v>
      </c>
      <c r="N29" s="223"/>
      <c r="O29" s="223"/>
      <c r="P29" s="735"/>
      <c r="Q29" s="251"/>
      <c r="R29" s="545"/>
      <c r="S29" s="546">
        <f>M29/M32</f>
        <v>0.10133661860622202</v>
      </c>
    </row>
    <row r="30" spans="1:19" ht="17.100000000000001" customHeight="1">
      <c r="A30" s="248"/>
      <c r="B30" s="252" t="s">
        <v>109</v>
      </c>
      <c r="C30" s="254">
        <f>基礎データー!C74</f>
        <v>3738800</v>
      </c>
      <c r="D30" s="254">
        <f>基礎データー!D74</f>
        <v>4252351</v>
      </c>
      <c r="E30" s="254">
        <f>基礎データー!E74</f>
        <v>3685011</v>
      </c>
      <c r="F30" s="254">
        <f>基礎データー!F74</f>
        <v>3415437</v>
      </c>
      <c r="G30" s="254">
        <f>基礎データー!G74</f>
        <v>3948235</v>
      </c>
      <c r="H30" s="254">
        <f>基礎データー!H74</f>
        <v>4631889</v>
      </c>
      <c r="I30" s="254">
        <f>基礎データー!I74</f>
        <v>4790141</v>
      </c>
      <c r="J30" s="254">
        <f>基礎データー!J74</f>
        <v>1863589</v>
      </c>
      <c r="K30" s="254">
        <f>基礎データー!K74</f>
        <v>3039648</v>
      </c>
      <c r="L30" s="254">
        <f>基礎データー!L74</f>
        <v>3873680</v>
      </c>
      <c r="M30" s="254">
        <f>基礎データー!M74</f>
        <v>3232369</v>
      </c>
      <c r="N30" s="223"/>
      <c r="O30" s="223"/>
      <c r="P30" s="735"/>
      <c r="Q30" s="251"/>
      <c r="R30" s="545"/>
      <c r="S30" s="546">
        <f>M30/M32</f>
        <v>0.20100980973844781</v>
      </c>
    </row>
    <row r="31" spans="1:19" ht="17.100000000000001" customHeight="1">
      <c r="A31" s="255"/>
      <c r="B31" s="256" t="s">
        <v>112</v>
      </c>
      <c r="C31" s="257">
        <f>基礎データー!C75</f>
        <v>131813272</v>
      </c>
      <c r="D31" s="257">
        <f>基礎データー!D75</f>
        <v>141460079</v>
      </c>
      <c r="E31" s="257">
        <f>基礎データー!E75</f>
        <v>130250602</v>
      </c>
      <c r="F31" s="257">
        <f>基礎データー!F75</f>
        <v>132189575</v>
      </c>
      <c r="G31" s="257">
        <f>基礎データー!G75</f>
        <v>131277854</v>
      </c>
      <c r="H31" s="257">
        <f>基礎データー!H75</f>
        <v>133226598</v>
      </c>
      <c r="I31" s="257">
        <f>基礎データー!I75</f>
        <v>134593259</v>
      </c>
      <c r="J31" s="257">
        <f>基礎データー!J75</f>
        <v>126731712</v>
      </c>
      <c r="K31" s="257">
        <f>基礎データー!K75</f>
        <v>130177700</v>
      </c>
      <c r="L31" s="257">
        <f>基礎データー!L75</f>
        <v>136953732</v>
      </c>
      <c r="M31" s="257">
        <f>基礎データー!M75</f>
        <v>129251219</v>
      </c>
      <c r="N31" s="223"/>
      <c r="O31" s="223"/>
      <c r="P31" s="735"/>
      <c r="Q31" s="251"/>
      <c r="R31" s="545"/>
      <c r="S31" s="546">
        <f>SUM(S26:S30)</f>
        <v>1</v>
      </c>
    </row>
    <row r="32" spans="1:19" ht="17.100000000000001" customHeight="1">
      <c r="L32" s="258">
        <f>L24-L25</f>
        <v>20464472</v>
      </c>
      <c r="M32" s="258">
        <f>M24-M25</f>
        <v>16080653</v>
      </c>
    </row>
    <row r="33" spans="1:19" ht="20.100000000000001" customHeight="1">
      <c r="A33" s="215" t="s">
        <v>53</v>
      </c>
      <c r="L33" s="259"/>
      <c r="M33" s="259"/>
    </row>
    <row r="34" spans="1:19" ht="20.100000000000001" customHeight="1">
      <c r="A34" s="215" t="s">
        <v>54</v>
      </c>
    </row>
    <row r="35" spans="1:19" ht="13.5" customHeight="1">
      <c r="A35" s="215" t="s">
        <v>33</v>
      </c>
      <c r="M35" s="222" t="s">
        <v>164</v>
      </c>
      <c r="N35" s="738" t="s">
        <v>203</v>
      </c>
      <c r="O35" s="741" t="s">
        <v>165</v>
      </c>
      <c r="P35" s="738" t="s">
        <v>207</v>
      </c>
      <c r="Q35" s="738" t="s">
        <v>201</v>
      </c>
      <c r="R35" s="738"/>
      <c r="S35" s="738"/>
    </row>
    <row r="36" spans="1:19" ht="12" customHeight="1">
      <c r="A36" s="733"/>
      <c r="B36" s="734"/>
      <c r="C36" s="224" t="str">
        <f>基礎データー!C80</f>
        <v>2011年度</v>
      </c>
      <c r="D36" s="224" t="str">
        <f>基礎データー!D80</f>
        <v>2012年度</v>
      </c>
      <c r="E36" s="224" t="str">
        <f>基礎データー!E80</f>
        <v>2013年度</v>
      </c>
      <c r="F36" s="224" t="str">
        <f>基礎データー!F80</f>
        <v>2014年度</v>
      </c>
      <c r="G36" s="224" t="str">
        <f>基礎データー!G80</f>
        <v>2015年度</v>
      </c>
      <c r="H36" s="224" t="str">
        <f>基礎データー!H80</f>
        <v>2016年度</v>
      </c>
      <c r="I36" s="224" t="str">
        <f>基礎データー!I80</f>
        <v>2017年度</v>
      </c>
      <c r="J36" s="224" t="str">
        <f>基礎データー!J80</f>
        <v>2018年度</v>
      </c>
      <c r="K36" s="224" t="str">
        <f>基礎データー!K80</f>
        <v>2019年度</v>
      </c>
      <c r="L36" s="224" t="str">
        <f>基礎データー!L80</f>
        <v>2020年度</v>
      </c>
      <c r="M36" s="224" t="str">
        <f>基礎データー!M80</f>
        <v>2021年度</v>
      </c>
      <c r="N36" s="738"/>
      <c r="O36" s="741"/>
      <c r="P36" s="738"/>
      <c r="Q36" s="738"/>
      <c r="R36" s="738"/>
      <c r="S36" s="738"/>
    </row>
    <row r="37" spans="1:19" ht="20.100000000000001" customHeight="1">
      <c r="A37" s="225" t="s">
        <v>55</v>
      </c>
      <c r="B37" s="226"/>
      <c r="C37" s="227">
        <f>基礎データー!C81</f>
        <v>3474840</v>
      </c>
      <c r="D37" s="227">
        <f>基礎データー!D81</f>
        <v>3474840</v>
      </c>
      <c r="E37" s="227">
        <f>基礎データー!E81</f>
        <v>3474840</v>
      </c>
      <c r="F37" s="227">
        <f>基礎データー!F81</f>
        <v>3474840</v>
      </c>
      <c r="G37" s="227">
        <f>基礎データー!G81</f>
        <v>3474840</v>
      </c>
      <c r="H37" s="227">
        <f>基礎データー!H81</f>
        <v>3474840</v>
      </c>
      <c r="I37" s="227">
        <f>基礎データー!I81</f>
        <v>3474840</v>
      </c>
      <c r="J37" s="227">
        <f>基礎データー!J81</f>
        <v>3474840</v>
      </c>
      <c r="K37" s="227">
        <f>基礎データー!K81</f>
        <v>3474840</v>
      </c>
      <c r="L37" s="227">
        <f>基礎データー!L81</f>
        <v>3474840</v>
      </c>
      <c r="M37" s="227">
        <f>基礎データー!M81</f>
        <v>3474840</v>
      </c>
      <c r="N37" s="228">
        <f>(M37-C37)/C37/10</f>
        <v>0</v>
      </c>
      <c r="O37" s="229">
        <f>AVERAGE(C37:M37)</f>
        <v>3474840</v>
      </c>
      <c r="P37" s="230"/>
      <c r="Q37" s="231" t="s">
        <v>206</v>
      </c>
      <c r="R37" s="585">
        <v>3474840</v>
      </c>
      <c r="S37" s="543"/>
    </row>
    <row r="38" spans="1:19" ht="20.100000000000001" customHeight="1">
      <c r="A38" s="237" t="s">
        <v>162</v>
      </c>
      <c r="B38" s="240"/>
      <c r="C38" s="227">
        <f>基礎データー!C82</f>
        <v>201003</v>
      </c>
      <c r="D38" s="227">
        <f>基礎データー!D82</f>
        <v>137472</v>
      </c>
      <c r="E38" s="227">
        <f>基礎データー!E82</f>
        <v>163194</v>
      </c>
      <c r="F38" s="227">
        <f>基礎データー!F82</f>
        <v>191172</v>
      </c>
      <c r="G38" s="227">
        <f>基礎データー!G82</f>
        <v>239814</v>
      </c>
      <c r="H38" s="227">
        <f>基礎データー!H82</f>
        <v>251574</v>
      </c>
      <c r="I38" s="227">
        <f>基礎データー!I82</f>
        <v>236316</v>
      </c>
      <c r="J38" s="268">
        <f>基礎データー!J82</f>
        <v>2445308</v>
      </c>
      <c r="K38" s="268">
        <f>基礎データー!K82</f>
        <v>1923014</v>
      </c>
      <c r="L38" s="227">
        <f>基礎データー!L82</f>
        <v>185855</v>
      </c>
      <c r="M38" s="227">
        <f>基礎データー!M82</f>
        <v>196540</v>
      </c>
      <c r="N38" s="228">
        <f>(M38-C38)/C38/10</f>
        <v>-2.2203648701760669E-3</v>
      </c>
      <c r="O38" s="229">
        <f>AVERAGE(C38:M38)</f>
        <v>561023.81818181823</v>
      </c>
      <c r="P38" s="574" t="s">
        <v>512</v>
      </c>
      <c r="Q38" s="575" t="s">
        <v>367</v>
      </c>
      <c r="R38" s="586">
        <f>(C38+D38+E38+F38+G38+H38+I38+L38+M38)/9</f>
        <v>200326.66666666666</v>
      </c>
      <c r="S38" s="543"/>
    </row>
    <row r="39" spans="1:19" ht="20.100000000000001" customHeight="1">
      <c r="A39" s="237" t="s">
        <v>58</v>
      </c>
      <c r="B39" s="240"/>
      <c r="C39" s="227">
        <f>基礎データー!C85</f>
        <v>15000000</v>
      </c>
      <c r="D39" s="227">
        <f>基礎データー!D85</f>
        <v>15000000</v>
      </c>
      <c r="E39" s="227">
        <f>基礎データー!E85</f>
        <v>15000000</v>
      </c>
      <c r="F39" s="227">
        <f>基礎データー!F85</f>
        <v>15000000</v>
      </c>
      <c r="G39" s="227">
        <f>基礎データー!G85</f>
        <v>17000000</v>
      </c>
      <c r="H39" s="227">
        <f>基礎データー!H85</f>
        <v>17000000</v>
      </c>
      <c r="I39" s="227">
        <f>基礎データー!I85</f>
        <v>17000000</v>
      </c>
      <c r="J39" s="227">
        <f>基礎データー!J85</f>
        <v>17000000</v>
      </c>
      <c r="K39" s="227">
        <f>基礎データー!K85</f>
        <v>17000000</v>
      </c>
      <c r="L39" s="227">
        <f>基礎データー!L85</f>
        <v>17000000</v>
      </c>
      <c r="M39" s="227">
        <f>基礎データー!M85</f>
        <v>17000000</v>
      </c>
      <c r="N39" s="228">
        <f>(M39-C39)/C39/10</f>
        <v>1.3333333333333332E-2</v>
      </c>
      <c r="O39" s="229">
        <f>AVERAGE(C39:M39)</f>
        <v>16272727.272727273</v>
      </c>
      <c r="P39" s="230"/>
      <c r="Q39" s="231" t="s">
        <v>206</v>
      </c>
      <c r="R39" s="585">
        <v>17000000</v>
      </c>
      <c r="S39" s="543"/>
    </row>
    <row r="40" spans="1:19" ht="20.100000000000001" customHeight="1">
      <c r="A40" s="237"/>
      <c r="B40" s="238" t="s">
        <v>41</v>
      </c>
      <c r="C40" s="227">
        <f>基礎データー!C86</f>
        <v>18675843</v>
      </c>
      <c r="D40" s="227">
        <f>基礎データー!D86</f>
        <v>18612312</v>
      </c>
      <c r="E40" s="227">
        <f>基礎データー!E86</f>
        <v>18638034</v>
      </c>
      <c r="F40" s="227">
        <f>基礎データー!F86</f>
        <v>18666012</v>
      </c>
      <c r="G40" s="227">
        <f>基礎データー!G86</f>
        <v>20714654</v>
      </c>
      <c r="H40" s="227">
        <f>基礎データー!H86</f>
        <v>20726414</v>
      </c>
      <c r="I40" s="227">
        <f>基礎データー!I86</f>
        <v>20711156</v>
      </c>
      <c r="J40" s="227">
        <f>基礎データー!J86</f>
        <v>22920148</v>
      </c>
      <c r="K40" s="227">
        <f>基礎データー!K86</f>
        <v>22397854</v>
      </c>
      <c r="L40" s="227">
        <f>基礎データー!L86</f>
        <v>20660695</v>
      </c>
      <c r="M40" s="227">
        <f>基礎データー!M86</f>
        <v>20671380</v>
      </c>
    </row>
    <row r="41" spans="1:19" ht="9.75" customHeight="1">
      <c r="A41" s="277"/>
      <c r="B41" s="279"/>
      <c r="C41" s="278"/>
      <c r="D41" s="278"/>
      <c r="E41" s="278"/>
      <c r="F41" s="278"/>
      <c r="G41" s="278"/>
      <c r="H41" s="278"/>
      <c r="I41" s="278"/>
      <c r="J41" s="278"/>
      <c r="K41" s="278"/>
      <c r="L41" s="278"/>
      <c r="M41" s="278"/>
    </row>
    <row r="42" spans="1:19" ht="12.75" customHeight="1">
      <c r="A42" s="215" t="s">
        <v>72</v>
      </c>
      <c r="N42" s="739" t="s">
        <v>203</v>
      </c>
      <c r="O42" s="742" t="s">
        <v>165</v>
      </c>
      <c r="P42" s="739" t="s">
        <v>207</v>
      </c>
      <c r="Q42" s="739" t="s">
        <v>201</v>
      </c>
      <c r="R42" s="739"/>
      <c r="S42" s="739"/>
    </row>
    <row r="43" spans="1:19" ht="12" customHeight="1">
      <c r="A43" s="733"/>
      <c r="B43" s="734"/>
      <c r="C43" s="224" t="str">
        <f>基礎データー!C88</f>
        <v>2011年度</v>
      </c>
      <c r="D43" s="224" t="str">
        <f>基礎データー!D88</f>
        <v>2012年度</v>
      </c>
      <c r="E43" s="224" t="str">
        <f>基礎データー!E88</f>
        <v>2013年度</v>
      </c>
      <c r="F43" s="224" t="str">
        <f>基礎データー!F88</f>
        <v>2014年度</v>
      </c>
      <c r="G43" s="224" t="str">
        <f>基礎データー!G88</f>
        <v>2015年度</v>
      </c>
      <c r="H43" s="224" t="str">
        <f>基礎データー!H88</f>
        <v>2016年度</v>
      </c>
      <c r="I43" s="224" t="str">
        <f>基礎データー!I88</f>
        <v>2017年度</v>
      </c>
      <c r="J43" s="224" t="str">
        <f>基礎データー!J88</f>
        <v>2018年度</v>
      </c>
      <c r="K43" s="224" t="str">
        <f>基礎データー!K88</f>
        <v>2019年度</v>
      </c>
      <c r="L43" s="224" t="str">
        <f>基礎データー!L88</f>
        <v>2020年度</v>
      </c>
      <c r="M43" s="224" t="str">
        <f>基礎データー!M88</f>
        <v>2021年度</v>
      </c>
      <c r="N43" s="739"/>
      <c r="O43" s="742"/>
      <c r="P43" s="739"/>
      <c r="Q43" s="739"/>
      <c r="R43" s="739"/>
      <c r="S43" s="739"/>
    </row>
    <row r="44" spans="1:19" ht="20.100000000000001" customHeight="1">
      <c r="A44" s="731" t="s">
        <v>158</v>
      </c>
      <c r="B44" s="732"/>
      <c r="C44" s="260">
        <f>基礎データー!C89</f>
        <v>0</v>
      </c>
      <c r="D44" s="260">
        <f>基礎データー!D89</f>
        <v>0</v>
      </c>
      <c r="E44" s="260">
        <f>基礎データー!E89</f>
        <v>0</v>
      </c>
      <c r="F44" s="260">
        <f>基礎データー!F89</f>
        <v>0</v>
      </c>
      <c r="G44" s="260">
        <f>基礎データー!G89</f>
        <v>0</v>
      </c>
      <c r="H44" s="260">
        <f>基礎データー!H89</f>
        <v>7409</v>
      </c>
      <c r="I44" s="260">
        <f>基礎データー!I89</f>
        <v>2985444</v>
      </c>
      <c r="J44" s="260">
        <f>基礎データー!J89</f>
        <v>24176184</v>
      </c>
      <c r="K44" s="260">
        <f>基礎データー!K89</f>
        <v>5571690</v>
      </c>
      <c r="L44" s="260">
        <f>基礎データー!L89</f>
        <v>6402991</v>
      </c>
      <c r="M44" s="260">
        <f>基礎データー!M89</f>
        <v>0</v>
      </c>
      <c r="N44" s="555" t="s">
        <v>509</v>
      </c>
      <c r="O44" s="229">
        <f>AVERAGE(C44:M44)</f>
        <v>3558519.8181818184</v>
      </c>
      <c r="P44" s="230"/>
      <c r="Q44" s="255" t="s">
        <v>210</v>
      </c>
      <c r="R44" s="587"/>
      <c r="S44" s="543"/>
    </row>
    <row r="45" spans="1:19" ht="20.100000000000001" customHeight="1">
      <c r="A45" s="261" t="s">
        <v>159</v>
      </c>
      <c r="B45" s="238"/>
      <c r="C45" s="262">
        <f>基礎データー!C92</f>
        <v>0</v>
      </c>
      <c r="D45" s="262">
        <f>基礎データー!D92</f>
        <v>0</v>
      </c>
      <c r="E45" s="262">
        <f>基礎データー!E92</f>
        <v>0</v>
      </c>
      <c r="F45" s="262">
        <f>基礎データー!F92</f>
        <v>4741200</v>
      </c>
      <c r="G45" s="262">
        <f>基礎データー!G92</f>
        <v>0</v>
      </c>
      <c r="H45" s="262">
        <f>基礎データー!H92</f>
        <v>0</v>
      </c>
      <c r="I45" s="262">
        <f>基礎データー!I92</f>
        <v>0</v>
      </c>
      <c r="J45" s="262">
        <f>基礎データー!J92</f>
        <v>6372000</v>
      </c>
      <c r="K45" s="262">
        <f>基礎データー!K92</f>
        <v>4951200</v>
      </c>
      <c r="L45" s="262">
        <f>基礎データー!L92</f>
        <v>0</v>
      </c>
      <c r="M45" s="262">
        <f>基礎データー!M92</f>
        <v>12210000</v>
      </c>
      <c r="N45" s="555" t="s">
        <v>509</v>
      </c>
      <c r="O45" s="229">
        <f t="shared" ref="O45" si="2">AVERAGE(C45:M45)</f>
        <v>2570400</v>
      </c>
      <c r="P45" s="230"/>
      <c r="Q45" s="255" t="s">
        <v>210</v>
      </c>
      <c r="R45" s="587"/>
      <c r="S45" s="543"/>
    </row>
    <row r="46" spans="1:19" ht="20.100000000000001" customHeight="1">
      <c r="A46" s="239" t="s">
        <v>160</v>
      </c>
      <c r="B46" s="263"/>
      <c r="C46" s="264">
        <f>基礎データー!C99</f>
        <v>2366925</v>
      </c>
      <c r="D46" s="264">
        <f>基礎データー!D99</f>
        <v>3743250</v>
      </c>
      <c r="E46" s="264">
        <f>基礎データー!E99</f>
        <v>139860</v>
      </c>
      <c r="F46" s="264">
        <f>基礎データー!F99</f>
        <v>3047760</v>
      </c>
      <c r="G46" s="264">
        <f>基礎データー!G99</f>
        <v>2093544</v>
      </c>
      <c r="H46" s="264">
        <f>基礎データー!H99</f>
        <v>1598400</v>
      </c>
      <c r="I46" s="264">
        <f>基礎データー!I99</f>
        <v>2868782</v>
      </c>
      <c r="J46" s="264">
        <f>基礎データー!J99</f>
        <v>3153784</v>
      </c>
      <c r="K46" s="264">
        <f>基礎データー!K99</f>
        <v>1888473</v>
      </c>
      <c r="L46" s="264">
        <f>基礎データー!L99</f>
        <v>49917</v>
      </c>
      <c r="M46" s="264">
        <f>基礎データー!M99</f>
        <v>586960</v>
      </c>
      <c r="N46" s="555" t="s">
        <v>509</v>
      </c>
      <c r="O46" s="229">
        <f>AVERAGE(C46:M46)</f>
        <v>1957968.6363636365</v>
      </c>
      <c r="P46" s="230"/>
      <c r="Q46" s="231" t="s">
        <v>204</v>
      </c>
      <c r="R46" s="540">
        <f>O46</f>
        <v>1957968.6363636365</v>
      </c>
      <c r="S46" s="543"/>
    </row>
    <row r="47" spans="1:19" ht="20.100000000000001" customHeight="1">
      <c r="A47" s="237"/>
      <c r="B47" s="238" t="s">
        <v>41</v>
      </c>
      <c r="C47" s="227">
        <f>基礎データー!C113</f>
        <v>2366925</v>
      </c>
      <c r="D47" s="227">
        <f>基礎データー!D113</f>
        <v>3743250</v>
      </c>
      <c r="E47" s="227">
        <f>基礎データー!E113</f>
        <v>139860</v>
      </c>
      <c r="F47" s="227">
        <f>基礎データー!F113</f>
        <v>7788960</v>
      </c>
      <c r="G47" s="227">
        <f>基礎データー!G113</f>
        <v>2093544</v>
      </c>
      <c r="H47" s="227">
        <f>基礎データー!H113</f>
        <v>1605809</v>
      </c>
      <c r="I47" s="227">
        <f>基礎データー!I113</f>
        <v>5854226</v>
      </c>
      <c r="J47" s="227">
        <f>基礎データー!J113</f>
        <v>33701968</v>
      </c>
      <c r="K47" s="227">
        <f>基礎データー!K113</f>
        <v>12411363</v>
      </c>
      <c r="L47" s="227">
        <f>基礎データー!L113</f>
        <v>6452908</v>
      </c>
      <c r="M47" s="227">
        <f>基礎データー!M113</f>
        <v>12796960</v>
      </c>
    </row>
    <row r="48" spans="1:19" ht="20.100000000000001" customHeight="1" thickBot="1"/>
    <row r="49" spans="1:19" ht="20.100000000000001" customHeight="1" thickBot="1">
      <c r="A49" s="265"/>
      <c r="B49" s="266" t="s">
        <v>60</v>
      </c>
      <c r="C49" s="267">
        <f>基礎データー!C115</f>
        <v>103229389</v>
      </c>
      <c r="D49" s="267">
        <f>基礎データー!D115</f>
        <v>118098451</v>
      </c>
      <c r="E49" s="267">
        <f>基礎データー!E115</f>
        <v>136596625</v>
      </c>
      <c r="F49" s="267">
        <f>基礎データー!F115</f>
        <v>147473677</v>
      </c>
      <c r="G49" s="267">
        <f>基礎データー!G115</f>
        <v>166094787</v>
      </c>
      <c r="H49" s="267">
        <f>基礎データー!H115</f>
        <v>185215392</v>
      </c>
      <c r="I49" s="267">
        <f>基礎データー!I115</f>
        <v>200072322</v>
      </c>
      <c r="J49" s="267">
        <f>基礎データー!J115</f>
        <v>189290502</v>
      </c>
      <c r="K49" s="267">
        <f>基礎データー!K115</f>
        <v>199276993</v>
      </c>
      <c r="L49" s="267">
        <f>基礎データー!L115</f>
        <v>213484780</v>
      </c>
      <c r="M49" s="267">
        <f>基礎データー!M115</f>
        <v>221359200</v>
      </c>
    </row>
    <row r="50" spans="1:19" ht="20.100000000000001" customHeight="1"/>
    <row r="51" spans="1:19" ht="20.100000000000001" customHeight="1">
      <c r="A51" s="215" t="s">
        <v>116</v>
      </c>
    </row>
    <row r="52" spans="1:19" ht="20.100000000000001" customHeight="1">
      <c r="A52" s="215" t="s">
        <v>33</v>
      </c>
      <c r="M52" s="222" t="s">
        <v>164</v>
      </c>
      <c r="N52" s="738" t="s">
        <v>203</v>
      </c>
      <c r="O52" s="741" t="s">
        <v>165</v>
      </c>
      <c r="P52" s="738" t="s">
        <v>207</v>
      </c>
      <c r="Q52" s="738" t="s">
        <v>201</v>
      </c>
      <c r="R52" s="738"/>
      <c r="S52" s="738"/>
    </row>
    <row r="53" spans="1:19" ht="12" customHeight="1">
      <c r="A53" s="733"/>
      <c r="B53" s="734"/>
      <c r="C53" s="224" t="str">
        <f>基礎データー!C119</f>
        <v>2011年度</v>
      </c>
      <c r="D53" s="224" t="str">
        <f>基礎データー!D119</f>
        <v>2012年度</v>
      </c>
      <c r="E53" s="224" t="str">
        <f>基礎データー!E119</f>
        <v>2013年度</v>
      </c>
      <c r="F53" s="224" t="str">
        <f>基礎データー!F119</f>
        <v>2014年度</v>
      </c>
      <c r="G53" s="224" t="str">
        <f>基礎データー!G119</f>
        <v>2015年度</v>
      </c>
      <c r="H53" s="224" t="str">
        <f>基礎データー!H119</f>
        <v>2016年度</v>
      </c>
      <c r="I53" s="224" t="str">
        <f>基礎データー!I119</f>
        <v>2017年度</v>
      </c>
      <c r="J53" s="224" t="str">
        <f>基礎データー!J119</f>
        <v>2018年度</v>
      </c>
      <c r="K53" s="224" t="str">
        <f>基礎データー!K119</f>
        <v>2019年度</v>
      </c>
      <c r="L53" s="224" t="str">
        <f>基礎データー!L119</f>
        <v>2020年度</v>
      </c>
      <c r="M53" s="224" t="str">
        <f>基礎データー!M119</f>
        <v>2021年度</v>
      </c>
      <c r="N53" s="738"/>
      <c r="O53" s="741"/>
      <c r="P53" s="738"/>
      <c r="Q53" s="738"/>
      <c r="R53" s="738"/>
      <c r="S53" s="738"/>
    </row>
    <row r="54" spans="1:19" ht="20.100000000000001" customHeight="1">
      <c r="A54" s="225" t="s">
        <v>117</v>
      </c>
      <c r="B54" s="226"/>
      <c r="C54" s="227">
        <f>基礎データー!C120</f>
        <v>10773680</v>
      </c>
      <c r="D54" s="227">
        <f>基礎データー!D120</f>
        <v>11180880</v>
      </c>
      <c r="E54" s="227">
        <f>基礎データー!E120</f>
        <v>11180880</v>
      </c>
      <c r="F54" s="227">
        <f>基礎データー!F120</f>
        <v>11180880</v>
      </c>
      <c r="G54" s="227">
        <f>基礎データー!G120</f>
        <v>11180880</v>
      </c>
      <c r="H54" s="227">
        <f>基礎データー!H120</f>
        <v>11180880</v>
      </c>
      <c r="I54" s="227">
        <f>基礎データー!I120</f>
        <v>11180880</v>
      </c>
      <c r="J54" s="227">
        <f>基礎データー!J120</f>
        <v>11180880</v>
      </c>
      <c r="K54" s="227">
        <f>基礎データー!K120</f>
        <v>11180880</v>
      </c>
      <c r="L54" s="227">
        <f>基礎データー!L120</f>
        <v>11180880</v>
      </c>
      <c r="M54" s="227">
        <f>基礎データー!M120</f>
        <v>11180880</v>
      </c>
      <c r="N54" s="228">
        <f>(M54-C54)/C54/10</f>
        <v>3.7795813501050705E-3</v>
      </c>
      <c r="O54" s="229">
        <f>AVERAGE(C54:M54)</f>
        <v>11143861.818181818</v>
      </c>
      <c r="P54" s="230"/>
      <c r="Q54" s="231" t="s">
        <v>206</v>
      </c>
      <c r="R54" s="585">
        <v>11180880</v>
      </c>
      <c r="S54" s="543"/>
    </row>
    <row r="55" spans="1:19" ht="20.100000000000001" customHeight="1">
      <c r="A55" s="239" t="s">
        <v>162</v>
      </c>
      <c r="B55" s="240"/>
      <c r="C55" s="227">
        <f>基礎データー!C121</f>
        <v>572492</v>
      </c>
      <c r="D55" s="227">
        <f>基礎データー!D121</f>
        <v>389504</v>
      </c>
      <c r="E55" s="227">
        <f>基礎データー!E121</f>
        <v>462383</v>
      </c>
      <c r="F55" s="227">
        <f>基礎データー!F121</f>
        <v>541654</v>
      </c>
      <c r="G55" s="227">
        <f>基礎データー!G121</f>
        <v>679473</v>
      </c>
      <c r="H55" s="227">
        <f>基礎データー!H121</f>
        <v>712793</v>
      </c>
      <c r="I55" s="227">
        <f>基礎データー!I121</f>
        <v>669562</v>
      </c>
      <c r="J55" s="268">
        <f>基礎データー!J121</f>
        <v>47015451</v>
      </c>
      <c r="K55" s="227">
        <f>基礎データー!K121</f>
        <v>631874</v>
      </c>
      <c r="L55" s="227">
        <f>基礎データー!L121</f>
        <v>526588</v>
      </c>
      <c r="M55" s="227">
        <f>基礎データー!M121</f>
        <v>449660</v>
      </c>
      <c r="N55" s="228">
        <f t="shared" ref="N55" si="3">(M55-C55)/C55/10</f>
        <v>-2.1455670996275929E-2</v>
      </c>
      <c r="O55" s="229">
        <f t="shared" ref="O55" si="4">AVERAGE(C55:M55)</f>
        <v>4786494</v>
      </c>
      <c r="P55" s="574" t="s">
        <v>366</v>
      </c>
      <c r="Q55" s="575" t="s">
        <v>367</v>
      </c>
      <c r="R55" s="586">
        <f>(C55+D55+E55+F55+G55+H55+I55+K55+L55+M55)/10</f>
        <v>563598.30000000005</v>
      </c>
      <c r="S55" s="543"/>
    </row>
    <row r="56" spans="1:19" ht="20.100000000000001" customHeight="1">
      <c r="A56" s="237" t="s">
        <v>58</v>
      </c>
      <c r="B56" s="240"/>
      <c r="C56" s="227">
        <f>基礎データー!C125</f>
        <v>3976755</v>
      </c>
      <c r="D56" s="227">
        <f>基礎データー!D125</f>
        <v>4401477</v>
      </c>
      <c r="E56" s="227">
        <f>基礎データー!E125</f>
        <v>3862593</v>
      </c>
      <c r="F56" s="227">
        <f>基礎データー!F125</f>
        <v>3580027</v>
      </c>
      <c r="G56" s="227">
        <f>基礎データー!G125</f>
        <v>4044160</v>
      </c>
      <c r="H56" s="227">
        <f>基礎データー!H125</f>
        <v>4744425</v>
      </c>
      <c r="I56" s="227">
        <f>基礎データー!I125</f>
        <v>4955271</v>
      </c>
      <c r="J56" s="227">
        <f>基礎データー!J125</f>
        <v>1953156</v>
      </c>
      <c r="K56" s="227">
        <f>基礎データー!K125</f>
        <v>3216201</v>
      </c>
      <c r="L56" s="227">
        <f>基礎データー!L125</f>
        <v>4228545</v>
      </c>
      <c r="M56" s="227">
        <f>基礎データー!M125</f>
        <v>3328605</v>
      </c>
      <c r="N56" s="228">
        <f>(M56-C56)/C56/10</f>
        <v>-1.6298464451544033E-2</v>
      </c>
      <c r="O56" s="229">
        <f>AVERAGE(C56:M56)</f>
        <v>3844655.9090909092</v>
      </c>
      <c r="P56" s="230"/>
      <c r="Q56" s="537" t="s">
        <v>517</v>
      </c>
      <c r="R56" s="539">
        <f>S26</f>
        <v>0.20699439257846058</v>
      </c>
      <c r="S56" s="538" t="s">
        <v>503</v>
      </c>
    </row>
    <row r="57" spans="1:19" ht="20.100000000000001" customHeight="1">
      <c r="A57" s="237"/>
      <c r="B57" s="238" t="s">
        <v>41</v>
      </c>
      <c r="C57" s="227">
        <f>基礎データー!C126</f>
        <v>15322927</v>
      </c>
      <c r="D57" s="227">
        <f>基礎データー!D126</f>
        <v>15971861</v>
      </c>
      <c r="E57" s="227">
        <f>基礎データー!E126</f>
        <v>15505856</v>
      </c>
      <c r="F57" s="227">
        <f>基礎データー!F126</f>
        <v>15302561</v>
      </c>
      <c r="G57" s="227">
        <f>基礎データー!G126</f>
        <v>15904513</v>
      </c>
      <c r="H57" s="227">
        <f>基礎データー!H126</f>
        <v>16638098</v>
      </c>
      <c r="I57" s="227">
        <f>基礎データー!I126</f>
        <v>16805713</v>
      </c>
      <c r="J57" s="227">
        <f>基礎データー!J126</f>
        <v>60149487</v>
      </c>
      <c r="K57" s="227">
        <f>基礎データー!K126</f>
        <v>15028955</v>
      </c>
      <c r="L57" s="227">
        <f>基礎データー!L126</f>
        <v>15936013</v>
      </c>
      <c r="M57" s="227">
        <f>基礎データー!M126</f>
        <v>14959145</v>
      </c>
    </row>
    <row r="58" spans="1:19" ht="20.100000000000001" customHeight="1">
      <c r="A58" s="215" t="s">
        <v>72</v>
      </c>
      <c r="N58" s="739" t="s">
        <v>203</v>
      </c>
      <c r="O58" s="742" t="s">
        <v>165</v>
      </c>
      <c r="P58" s="739" t="s">
        <v>207</v>
      </c>
      <c r="Q58" s="739" t="s">
        <v>201</v>
      </c>
      <c r="R58" s="739"/>
      <c r="S58" s="739"/>
    </row>
    <row r="59" spans="1:19" ht="12" customHeight="1">
      <c r="A59" s="733"/>
      <c r="B59" s="734"/>
      <c r="C59" s="224" t="str">
        <f>基礎データー!C128</f>
        <v>2011年度</v>
      </c>
      <c r="D59" s="224" t="str">
        <f>基礎データー!D128</f>
        <v>2012年度</v>
      </c>
      <c r="E59" s="224" t="str">
        <f>基礎データー!E128</f>
        <v>2013年度</v>
      </c>
      <c r="F59" s="224" t="str">
        <f>基礎データー!F128</f>
        <v>2014年度</v>
      </c>
      <c r="G59" s="224" t="str">
        <f>基礎データー!G128</f>
        <v>2015年度</v>
      </c>
      <c r="H59" s="224" t="str">
        <f>基礎データー!H128</f>
        <v>2016年度</v>
      </c>
      <c r="I59" s="224" t="str">
        <f>基礎データー!I128</f>
        <v>2017年度</v>
      </c>
      <c r="J59" s="224" t="str">
        <f>基礎データー!J128</f>
        <v>2018年度</v>
      </c>
      <c r="K59" s="224" t="str">
        <f>基礎データー!K128</f>
        <v>2019年度</v>
      </c>
      <c r="L59" s="224" t="str">
        <f>基礎データー!L128</f>
        <v>2020年度</v>
      </c>
      <c r="M59" s="224" t="str">
        <f>基礎データー!M128</f>
        <v>2021年度</v>
      </c>
      <c r="N59" s="739"/>
      <c r="O59" s="742"/>
      <c r="P59" s="739"/>
      <c r="Q59" s="739"/>
      <c r="R59" s="739"/>
      <c r="S59" s="739"/>
    </row>
    <row r="60" spans="1:19" ht="20.100000000000001" customHeight="1">
      <c r="A60" s="731" t="s">
        <v>158</v>
      </c>
      <c r="B60" s="732"/>
      <c r="C60" s="260">
        <f>基礎データー!C129</f>
        <v>0</v>
      </c>
      <c r="D60" s="260">
        <f>基礎データー!D129</f>
        <v>0</v>
      </c>
      <c r="E60" s="260">
        <f>基礎データー!E129</f>
        <v>0</v>
      </c>
      <c r="F60" s="260">
        <f>基礎データー!F129</f>
        <v>0</v>
      </c>
      <c r="G60" s="260">
        <f>基礎データー!G129</f>
        <v>0</v>
      </c>
      <c r="H60" s="260">
        <f>基礎データー!H129</f>
        <v>228841</v>
      </c>
      <c r="I60" s="260">
        <f>基礎データー!I129</f>
        <v>12855592</v>
      </c>
      <c r="J60" s="260">
        <f>基礎データー!J129</f>
        <v>124802163</v>
      </c>
      <c r="K60" s="260">
        <f>基礎データー!K129</f>
        <v>0</v>
      </c>
      <c r="L60" s="260">
        <f>基礎データー!L129</f>
        <v>0</v>
      </c>
      <c r="M60" s="260">
        <f>基礎データー!M129</f>
        <v>0</v>
      </c>
      <c r="N60" s="555" t="s">
        <v>509</v>
      </c>
      <c r="O60" s="229">
        <f>AVERAGE(C60:M60)</f>
        <v>12535145.090909092</v>
      </c>
      <c r="P60" s="230"/>
      <c r="Q60" s="255" t="s">
        <v>210</v>
      </c>
      <c r="R60" s="587"/>
      <c r="S60" s="543"/>
    </row>
    <row r="61" spans="1:19" ht="20.100000000000001" customHeight="1">
      <c r="A61" s="261" t="s">
        <v>159</v>
      </c>
      <c r="B61" s="238"/>
      <c r="C61" s="262">
        <f>基礎データー!C132</f>
        <v>0</v>
      </c>
      <c r="D61" s="262">
        <f>基礎データー!D132</f>
        <v>6773517</v>
      </c>
      <c r="E61" s="262">
        <f>基礎データー!E132</f>
        <v>1499295</v>
      </c>
      <c r="F61" s="262">
        <f>基礎データー!F132</f>
        <v>3218400</v>
      </c>
      <c r="G61" s="262">
        <f>基礎データー!G132</f>
        <v>0</v>
      </c>
      <c r="H61" s="262">
        <f>基礎データー!H132</f>
        <v>0</v>
      </c>
      <c r="I61" s="262">
        <f>基礎データー!I132</f>
        <v>0</v>
      </c>
      <c r="J61" s="262">
        <f>基礎データー!J132</f>
        <v>3975616</v>
      </c>
      <c r="K61" s="262">
        <f>基礎データー!K132</f>
        <v>4348055</v>
      </c>
      <c r="L61" s="262">
        <f>基礎データー!L132</f>
        <v>0</v>
      </c>
      <c r="M61" s="262">
        <f>基礎データー!M132</f>
        <v>0</v>
      </c>
      <c r="N61" s="555" t="s">
        <v>509</v>
      </c>
      <c r="O61" s="229">
        <f t="shared" ref="O61" si="5">AVERAGE(C61:M61)</f>
        <v>1801353</v>
      </c>
      <c r="P61" s="230"/>
      <c r="Q61" s="255" t="s">
        <v>210</v>
      </c>
      <c r="R61" s="587"/>
      <c r="S61" s="543"/>
    </row>
    <row r="62" spans="1:19" ht="20.100000000000001" customHeight="1">
      <c r="A62" s="239" t="s">
        <v>160</v>
      </c>
      <c r="B62" s="263"/>
      <c r="C62" s="264">
        <f>基礎データー!C138</f>
        <v>0</v>
      </c>
      <c r="D62" s="264">
        <f>基礎データー!D138</f>
        <v>41475</v>
      </c>
      <c r="E62" s="264">
        <f>基礎データー!E138</f>
        <v>126000</v>
      </c>
      <c r="F62" s="264">
        <f>基礎データー!F138</f>
        <v>739116</v>
      </c>
      <c r="G62" s="264">
        <f>基礎データー!G138</f>
        <v>746919</v>
      </c>
      <c r="H62" s="264">
        <f>基礎データー!H138</f>
        <v>377460</v>
      </c>
      <c r="I62" s="264">
        <f>基礎データー!I138</f>
        <v>245182</v>
      </c>
      <c r="J62" s="264">
        <f>基礎データー!J138</f>
        <v>1087020</v>
      </c>
      <c r="K62" s="264">
        <f>基礎データー!K138</f>
        <v>226392</v>
      </c>
      <c r="L62" s="264">
        <f>基礎データー!L138</f>
        <v>310011</v>
      </c>
      <c r="M62" s="264">
        <f>基礎データー!M138</f>
        <v>351780</v>
      </c>
      <c r="N62" s="555" t="s">
        <v>509</v>
      </c>
      <c r="O62" s="229">
        <f>AVERAGE(C62:M62)</f>
        <v>386486.81818181818</v>
      </c>
      <c r="P62" s="230"/>
      <c r="Q62" s="231" t="s">
        <v>204</v>
      </c>
      <c r="R62" s="540">
        <f>O62</f>
        <v>386486.81818181818</v>
      </c>
      <c r="S62" s="543"/>
    </row>
    <row r="63" spans="1:19" ht="20.100000000000001" customHeight="1">
      <c r="A63" s="237"/>
      <c r="B63" s="238" t="s">
        <v>41</v>
      </c>
      <c r="C63" s="227">
        <f>基礎データー!C148</f>
        <v>0</v>
      </c>
      <c r="D63" s="227">
        <f>基礎データー!D148</f>
        <v>6814992</v>
      </c>
      <c r="E63" s="227">
        <f>基礎データー!E148</f>
        <v>1625295</v>
      </c>
      <c r="F63" s="227">
        <f>基礎データー!F148</f>
        <v>3957516</v>
      </c>
      <c r="G63" s="227">
        <f>基礎データー!G148</f>
        <v>746919</v>
      </c>
      <c r="H63" s="227">
        <f>基礎データー!H148</f>
        <v>606301</v>
      </c>
      <c r="I63" s="227">
        <f>基礎データー!I148</f>
        <v>13100774</v>
      </c>
      <c r="J63" s="227">
        <f>基礎データー!J148</f>
        <v>129864799</v>
      </c>
      <c r="K63" s="227">
        <f>基礎データー!K148</f>
        <v>4574447</v>
      </c>
      <c r="L63" s="227">
        <f>基礎データー!L148</f>
        <v>310011</v>
      </c>
      <c r="M63" s="227">
        <f>基礎データー!M148</f>
        <v>351780</v>
      </c>
    </row>
    <row r="64" spans="1:19" ht="20.100000000000001" customHeight="1" thickBot="1">
      <c r="C64" s="258"/>
      <c r="D64" s="258"/>
      <c r="E64" s="258"/>
      <c r="F64" s="258"/>
      <c r="G64" s="258"/>
      <c r="H64" s="258"/>
      <c r="I64" s="258"/>
      <c r="J64" s="258"/>
      <c r="K64" s="258"/>
      <c r="L64" s="258"/>
      <c r="M64" s="258"/>
    </row>
    <row r="65" spans="1:19" ht="20.100000000000001" customHeight="1" thickBot="1">
      <c r="A65" s="265"/>
      <c r="B65" s="266" t="s">
        <v>60</v>
      </c>
      <c r="C65" s="267">
        <f>基礎データー!C150</f>
        <v>177592101</v>
      </c>
      <c r="D65" s="267">
        <f>基礎データー!D150</f>
        <v>186748970</v>
      </c>
      <c r="E65" s="267">
        <f>基礎データー!E150</f>
        <v>200629531</v>
      </c>
      <c r="F65" s="267">
        <f>基礎データー!F150</f>
        <v>211974576</v>
      </c>
      <c r="G65" s="267">
        <f>基礎データー!G150</f>
        <v>227132170</v>
      </c>
      <c r="H65" s="267">
        <f>基礎データー!H150</f>
        <v>243163967</v>
      </c>
      <c r="I65" s="267">
        <f>基礎データー!I150</f>
        <v>246868906</v>
      </c>
      <c r="J65" s="267">
        <f>基礎データー!J150</f>
        <v>177153594</v>
      </c>
      <c r="K65" s="267">
        <f>基礎データー!K150</f>
        <v>187608102</v>
      </c>
      <c r="L65" s="267">
        <f>基礎データー!L150</f>
        <v>203234104</v>
      </c>
      <c r="M65" s="267">
        <f>基礎データー!M150</f>
        <v>217841469</v>
      </c>
    </row>
    <row r="66" spans="1:19" ht="20.100000000000001" customHeight="1"/>
    <row r="67" spans="1:19" ht="20.100000000000001" customHeight="1">
      <c r="A67" s="215" t="s">
        <v>118</v>
      </c>
    </row>
    <row r="68" spans="1:19" ht="25.5" customHeight="1">
      <c r="A68" s="215" t="s">
        <v>33</v>
      </c>
      <c r="M68" s="222" t="s">
        <v>164</v>
      </c>
      <c r="N68" s="738" t="s">
        <v>203</v>
      </c>
      <c r="O68" s="741" t="s">
        <v>165</v>
      </c>
      <c r="P68" s="738" t="s">
        <v>207</v>
      </c>
      <c r="Q68" s="738" t="s">
        <v>201</v>
      </c>
      <c r="R68" s="738"/>
      <c r="S68" s="738"/>
    </row>
    <row r="69" spans="1:19" ht="12" customHeight="1">
      <c r="A69" s="733"/>
      <c r="B69" s="734"/>
      <c r="C69" s="224" t="str">
        <f>基礎データー!C154</f>
        <v>2011年度</v>
      </c>
      <c r="D69" s="224" t="str">
        <f>基礎データー!D154</f>
        <v>2012年度</v>
      </c>
      <c r="E69" s="224" t="str">
        <f>基礎データー!E154</f>
        <v>2013年度</v>
      </c>
      <c r="F69" s="224" t="str">
        <f>基礎データー!F154</f>
        <v>2014年度</v>
      </c>
      <c r="G69" s="224" t="str">
        <f>基礎データー!G154</f>
        <v>2015年度</v>
      </c>
      <c r="H69" s="224" t="str">
        <f>基礎データー!H154</f>
        <v>2016年度</v>
      </c>
      <c r="I69" s="224" t="str">
        <f>基礎データー!I154</f>
        <v>2017年度</v>
      </c>
      <c r="J69" s="224" t="str">
        <f>基礎データー!J154</f>
        <v>2018年度</v>
      </c>
      <c r="K69" s="224" t="str">
        <f>基礎データー!K154</f>
        <v>2019年度</v>
      </c>
      <c r="L69" s="224" t="str">
        <f>基礎データー!L154</f>
        <v>2020年度</v>
      </c>
      <c r="M69" s="224" t="str">
        <f>基礎データー!M154</f>
        <v>2021年度</v>
      </c>
      <c r="N69" s="738"/>
      <c r="O69" s="741"/>
      <c r="P69" s="738"/>
      <c r="Q69" s="738"/>
      <c r="R69" s="738"/>
      <c r="S69" s="738"/>
    </row>
    <row r="70" spans="1:19" ht="20.100000000000001" customHeight="1">
      <c r="A70" s="225" t="s">
        <v>117</v>
      </c>
      <c r="B70" s="226"/>
      <c r="C70" s="227">
        <f>基礎データー!C155</f>
        <v>9215560</v>
      </c>
      <c r="D70" s="227">
        <f>基礎データー!D155</f>
        <v>9563880</v>
      </c>
      <c r="E70" s="227">
        <f>基礎データー!E155</f>
        <v>9563880</v>
      </c>
      <c r="F70" s="227">
        <f>基礎データー!F155</f>
        <v>9563880</v>
      </c>
      <c r="G70" s="227">
        <f>基礎データー!G155</f>
        <v>9563880</v>
      </c>
      <c r="H70" s="227">
        <f>基礎データー!H155</f>
        <v>9563880</v>
      </c>
      <c r="I70" s="227">
        <f>基礎データー!I155</f>
        <v>9563880</v>
      </c>
      <c r="J70" s="227">
        <f>基礎データー!J155</f>
        <v>9563880</v>
      </c>
      <c r="K70" s="227">
        <f>基礎データー!K155</f>
        <v>9563880</v>
      </c>
      <c r="L70" s="227">
        <f>基礎データー!L155</f>
        <v>9563880</v>
      </c>
      <c r="M70" s="227">
        <f>基礎データー!M155</f>
        <v>9563880</v>
      </c>
      <c r="N70" s="228">
        <f>(M70-C70)/C70/10</f>
        <v>3.7796943430458917E-3</v>
      </c>
      <c r="O70" s="229">
        <f>AVERAGE(C70:M70)</f>
        <v>9532214.5454545449</v>
      </c>
      <c r="P70" s="230"/>
      <c r="Q70" s="231" t="s">
        <v>206</v>
      </c>
      <c r="R70" s="585">
        <v>9563880</v>
      </c>
      <c r="S70" s="543"/>
    </row>
    <row r="71" spans="1:19" ht="20.100000000000001" customHeight="1">
      <c r="A71" s="239" t="s">
        <v>162</v>
      </c>
      <c r="B71" s="240"/>
      <c r="C71" s="227">
        <f>基礎データー!C156</f>
        <v>471464</v>
      </c>
      <c r="D71" s="227">
        <f>基礎データー!D156</f>
        <v>320768</v>
      </c>
      <c r="E71" s="227">
        <f>基礎データー!E156</f>
        <v>380786</v>
      </c>
      <c r="F71" s="227">
        <f>基礎データー!F156</f>
        <v>446068</v>
      </c>
      <c r="G71" s="227">
        <f>基礎データー!G156</f>
        <v>559566</v>
      </c>
      <c r="H71" s="227">
        <f>基礎データー!H156</f>
        <v>587006</v>
      </c>
      <c r="I71" s="227">
        <f>基礎データー!I156</f>
        <v>551404</v>
      </c>
      <c r="J71" s="268">
        <f>基礎データー!J156</f>
        <v>1478270</v>
      </c>
      <c r="K71" s="227">
        <f>基礎データー!K156</f>
        <v>520367</v>
      </c>
      <c r="L71" s="227">
        <f>基礎データー!L156</f>
        <v>433661</v>
      </c>
      <c r="M71" s="227">
        <f>基礎データー!M156</f>
        <v>360324</v>
      </c>
      <c r="N71" s="228">
        <f t="shared" ref="N71:N72" si="6">(M71-C71)/C71/10</f>
        <v>-2.3573379939931787E-2</v>
      </c>
      <c r="O71" s="229">
        <f t="shared" ref="O71" si="7">AVERAGE(C71:M71)</f>
        <v>555425.81818181823</v>
      </c>
      <c r="P71" s="574" t="s">
        <v>366</v>
      </c>
      <c r="Q71" s="575" t="s">
        <v>367</v>
      </c>
      <c r="R71" s="586">
        <f>(C71+D71+E71+F71+G71+H71+I71+K71+L71+M71)/10</f>
        <v>463141.4</v>
      </c>
      <c r="S71" s="543"/>
    </row>
    <row r="72" spans="1:19" ht="20.100000000000001" customHeight="1">
      <c r="A72" s="237" t="s">
        <v>58</v>
      </c>
      <c r="B72" s="240"/>
      <c r="C72" s="227">
        <f>基礎データー!C159</f>
        <v>3641550</v>
      </c>
      <c r="D72" s="227">
        <f>基礎データー!D159</f>
        <v>4077616</v>
      </c>
      <c r="E72" s="227">
        <f>基礎データー!E159</f>
        <v>3506460</v>
      </c>
      <c r="F72" s="227">
        <f>基礎データー!F159</f>
        <v>3249947</v>
      </c>
      <c r="G72" s="227">
        <f>基礎データー!G159</f>
        <v>3757337</v>
      </c>
      <c r="H72" s="227">
        <f>基礎データー!H159</f>
        <v>4407938</v>
      </c>
      <c r="I72" s="227">
        <f>基礎データー!I159</f>
        <v>4592678</v>
      </c>
      <c r="J72" s="227">
        <f>基礎データー!J159</f>
        <v>1781341</v>
      </c>
      <c r="K72" s="227">
        <f>基礎データー!K159</f>
        <v>2938892</v>
      </c>
      <c r="L72" s="227">
        <f>基礎データー!L159</f>
        <v>3730078</v>
      </c>
      <c r="M72" s="227">
        <f>基礎データー!M159</f>
        <v>3097431</v>
      </c>
      <c r="N72" s="228">
        <f t="shared" si="6"/>
        <v>-1.4941961527371586E-2</v>
      </c>
      <c r="O72" s="229">
        <f>AVERAGE(C72:M72)</f>
        <v>3525569.8181818184</v>
      </c>
      <c r="P72" s="230"/>
      <c r="Q72" s="537" t="s">
        <v>517</v>
      </c>
      <c r="R72" s="539">
        <f>S27</f>
        <v>0.19261848383893365</v>
      </c>
      <c r="S72" s="538" t="s">
        <v>503</v>
      </c>
    </row>
    <row r="73" spans="1:19" ht="20.100000000000001" customHeight="1">
      <c r="A73" s="237"/>
      <c r="B73" s="238" t="s">
        <v>41</v>
      </c>
      <c r="C73" s="227">
        <f>基礎データー!C160</f>
        <v>13328574</v>
      </c>
      <c r="D73" s="227">
        <f>基礎データー!D160</f>
        <v>13962264</v>
      </c>
      <c r="E73" s="227">
        <f>基礎データー!E160</f>
        <v>13451126</v>
      </c>
      <c r="F73" s="227">
        <f>基礎データー!F160</f>
        <v>13259895</v>
      </c>
      <c r="G73" s="227">
        <f>基礎データー!G160</f>
        <v>13880783</v>
      </c>
      <c r="H73" s="227">
        <f>基礎データー!H160</f>
        <v>14558824</v>
      </c>
      <c r="I73" s="227">
        <f>基礎データー!I160</f>
        <v>14707962</v>
      </c>
      <c r="J73" s="227">
        <f>基礎データー!J160</f>
        <v>12823491</v>
      </c>
      <c r="K73" s="227">
        <f>基礎データー!K160</f>
        <v>13023139</v>
      </c>
      <c r="L73" s="227">
        <f>基礎データー!L160</f>
        <v>13727619</v>
      </c>
      <c r="M73" s="227">
        <f>基礎データー!M160</f>
        <v>13021635</v>
      </c>
    </row>
    <row r="74" spans="1:19" ht="20.100000000000001" customHeight="1">
      <c r="A74" s="215" t="s">
        <v>72</v>
      </c>
      <c r="N74" s="739" t="s">
        <v>203</v>
      </c>
      <c r="O74" s="742" t="s">
        <v>165</v>
      </c>
      <c r="P74" s="739" t="s">
        <v>207</v>
      </c>
      <c r="Q74" s="739" t="s">
        <v>201</v>
      </c>
      <c r="R74" s="739"/>
      <c r="S74" s="739"/>
    </row>
    <row r="75" spans="1:19" ht="12" customHeight="1">
      <c r="A75" s="733"/>
      <c r="B75" s="734"/>
      <c r="C75" s="224" t="str">
        <f>基礎データー!C162</f>
        <v>2011年度</v>
      </c>
      <c r="D75" s="224" t="str">
        <f>基礎データー!D162</f>
        <v>2012年度</v>
      </c>
      <c r="E75" s="224" t="str">
        <f>基礎データー!E162</f>
        <v>2013年度</v>
      </c>
      <c r="F75" s="224" t="str">
        <f>基礎データー!F162</f>
        <v>2014年度</v>
      </c>
      <c r="G75" s="224" t="str">
        <f>基礎データー!G162</f>
        <v>2015年度</v>
      </c>
      <c r="H75" s="224" t="str">
        <f>基礎データー!H162</f>
        <v>2016年度</v>
      </c>
      <c r="I75" s="224" t="str">
        <f>基礎データー!I162</f>
        <v>2017年度</v>
      </c>
      <c r="J75" s="224" t="str">
        <f>基礎データー!J162</f>
        <v>2018年度</v>
      </c>
      <c r="K75" s="224" t="str">
        <f>基礎データー!K162</f>
        <v>2019年度</v>
      </c>
      <c r="L75" s="224" t="str">
        <f>基礎データー!L162</f>
        <v>2020年度</v>
      </c>
      <c r="M75" s="224" t="str">
        <f>基礎データー!M162</f>
        <v>2021年度</v>
      </c>
      <c r="N75" s="739"/>
      <c r="O75" s="742"/>
      <c r="P75" s="739"/>
      <c r="Q75" s="739"/>
      <c r="R75" s="739"/>
      <c r="S75" s="739"/>
    </row>
    <row r="76" spans="1:19" ht="20.100000000000001" customHeight="1">
      <c r="A76" s="731" t="s">
        <v>158</v>
      </c>
      <c r="B76" s="732"/>
      <c r="C76" s="260">
        <f>基礎データー!C163</f>
        <v>0</v>
      </c>
      <c r="D76" s="260">
        <f>基礎データー!D163</f>
        <v>0</v>
      </c>
      <c r="E76" s="260">
        <f>基礎データー!E163</f>
        <v>0</v>
      </c>
      <c r="F76" s="260">
        <f>基礎データー!F163</f>
        <v>0</v>
      </c>
      <c r="G76" s="260">
        <f>基礎データー!G163</f>
        <v>0</v>
      </c>
      <c r="H76" s="260">
        <f>基礎データー!H163</f>
        <v>195728</v>
      </c>
      <c r="I76" s="260">
        <f>基礎データー!I163</f>
        <v>11370362</v>
      </c>
      <c r="J76" s="260">
        <f>基礎データー!J163</f>
        <v>96802426</v>
      </c>
      <c r="K76" s="260">
        <f>基礎データー!K163</f>
        <v>0</v>
      </c>
      <c r="L76" s="260">
        <f>基礎データー!L163</f>
        <v>0</v>
      </c>
      <c r="M76" s="260">
        <f>基礎データー!M163</f>
        <v>0</v>
      </c>
      <c r="N76" s="555" t="s">
        <v>509</v>
      </c>
      <c r="O76" s="229">
        <f>AVERAGE(C76:M76)</f>
        <v>9851683.2727272734</v>
      </c>
      <c r="P76" s="230"/>
      <c r="Q76" s="255" t="s">
        <v>210</v>
      </c>
      <c r="R76" s="587"/>
      <c r="S76" s="543"/>
    </row>
    <row r="77" spans="1:19" ht="20.100000000000001" customHeight="1">
      <c r="A77" s="261" t="s">
        <v>159</v>
      </c>
      <c r="B77" s="238"/>
      <c r="C77" s="262">
        <f>基礎データー!C166</f>
        <v>0</v>
      </c>
      <c r="D77" s="262">
        <f>基礎データー!D166</f>
        <v>5949197</v>
      </c>
      <c r="E77" s="262">
        <f>基礎データー!E166</f>
        <v>1281840</v>
      </c>
      <c r="F77" s="262">
        <f>基礎データー!F166</f>
        <v>2700000</v>
      </c>
      <c r="G77" s="262">
        <f>基礎データー!G166</f>
        <v>0</v>
      </c>
      <c r="H77" s="262">
        <f>基礎データー!H166</f>
        <v>0</v>
      </c>
      <c r="I77" s="262">
        <f>基礎データー!I166</f>
        <v>0</v>
      </c>
      <c r="J77" s="262">
        <f>基礎データー!J166</f>
        <v>1933348</v>
      </c>
      <c r="K77" s="262">
        <f>基礎データー!K166</f>
        <v>4259139</v>
      </c>
      <c r="L77" s="262">
        <f>基礎データー!L166</f>
        <v>0</v>
      </c>
      <c r="M77" s="262">
        <f>基礎データー!M166</f>
        <v>0</v>
      </c>
      <c r="N77" s="555" t="s">
        <v>509</v>
      </c>
      <c r="O77" s="229">
        <f t="shared" ref="O77:O78" si="8">AVERAGE(C77:M77)</f>
        <v>1465774.9090909092</v>
      </c>
      <c r="P77" s="230"/>
      <c r="Q77" s="255" t="s">
        <v>210</v>
      </c>
      <c r="R77" s="587"/>
      <c r="S77" s="543"/>
    </row>
    <row r="78" spans="1:19" ht="20.100000000000001" customHeight="1">
      <c r="A78" s="239" t="s">
        <v>160</v>
      </c>
      <c r="B78" s="263"/>
      <c r="C78" s="264">
        <f>基礎データー!C172</f>
        <v>0</v>
      </c>
      <c r="D78" s="264">
        <f>基礎データー!D172</f>
        <v>34125</v>
      </c>
      <c r="E78" s="264">
        <f>基礎データー!E172</f>
        <v>212100</v>
      </c>
      <c r="F78" s="264">
        <f>基礎データー!F172</f>
        <v>1996128</v>
      </c>
      <c r="G78" s="264">
        <f>基礎データー!G172</f>
        <v>1110099</v>
      </c>
      <c r="H78" s="264">
        <f>基礎データー!H172</f>
        <v>444679</v>
      </c>
      <c r="I78" s="264">
        <f>基礎データー!I172</f>
        <v>223992</v>
      </c>
      <c r="J78" s="264">
        <f>基礎データー!J172</f>
        <v>1037880</v>
      </c>
      <c r="K78" s="264">
        <f>基礎データー!K172</f>
        <v>236479</v>
      </c>
      <c r="L78" s="264">
        <f>基礎データー!L172</f>
        <v>273230</v>
      </c>
      <c r="M78" s="264">
        <f>基礎データー!M172</f>
        <v>306680</v>
      </c>
      <c r="N78" s="555" t="s">
        <v>509</v>
      </c>
      <c r="O78" s="229">
        <f t="shared" si="8"/>
        <v>534126.54545454541</v>
      </c>
      <c r="P78" s="230"/>
      <c r="Q78" s="231" t="s">
        <v>204</v>
      </c>
      <c r="R78" s="540">
        <f>O78</f>
        <v>534126.54545454541</v>
      </c>
      <c r="S78" s="543"/>
    </row>
    <row r="79" spans="1:19" ht="20.100000000000001" customHeight="1">
      <c r="A79" s="237"/>
      <c r="B79" s="238" t="s">
        <v>41</v>
      </c>
      <c r="C79" s="227">
        <f>基礎データー!C182</f>
        <v>0</v>
      </c>
      <c r="D79" s="227">
        <f>基礎データー!D182</f>
        <v>5983322</v>
      </c>
      <c r="E79" s="227">
        <f>基礎データー!E182</f>
        <v>1493940</v>
      </c>
      <c r="F79" s="227">
        <f>基礎データー!F182</f>
        <v>4696128</v>
      </c>
      <c r="G79" s="227">
        <f>基礎データー!G182</f>
        <v>1110099</v>
      </c>
      <c r="H79" s="227">
        <f>基礎データー!H182</f>
        <v>640407</v>
      </c>
      <c r="I79" s="227">
        <f>基礎データー!I182</f>
        <v>11594354</v>
      </c>
      <c r="J79" s="227">
        <f>基礎データー!J182</f>
        <v>99773654</v>
      </c>
      <c r="K79" s="227">
        <f>基礎データー!K182</f>
        <v>4495618</v>
      </c>
      <c r="L79" s="227">
        <f>基礎データー!L182</f>
        <v>273230</v>
      </c>
      <c r="M79" s="227">
        <f>基礎データー!M182</f>
        <v>306680</v>
      </c>
    </row>
    <row r="80" spans="1:19" ht="20.100000000000001" customHeight="1" thickBot="1">
      <c r="C80" s="258"/>
      <c r="D80" s="258"/>
      <c r="E80" s="258"/>
      <c r="F80" s="258"/>
      <c r="G80" s="258"/>
      <c r="H80" s="258"/>
      <c r="I80" s="258"/>
      <c r="J80" s="258"/>
      <c r="K80" s="258"/>
      <c r="L80" s="258"/>
      <c r="M80" s="258"/>
    </row>
    <row r="81" spans="1:19" ht="20.100000000000001" customHeight="1" thickBot="1">
      <c r="A81" s="265"/>
      <c r="B81" s="266" t="s">
        <v>60</v>
      </c>
      <c r="C81" s="267">
        <f>基礎データー!C184</f>
        <v>149297985</v>
      </c>
      <c r="D81" s="267">
        <f>基礎データー!D184</f>
        <v>157276927</v>
      </c>
      <c r="E81" s="267">
        <f>基礎データー!E184</f>
        <v>169234113</v>
      </c>
      <c r="F81" s="267">
        <f>基礎データー!F184</f>
        <v>177797880</v>
      </c>
      <c r="G81" s="267">
        <f>基礎データー!G184</f>
        <v>190568564</v>
      </c>
      <c r="H81" s="267">
        <f>基礎データー!H184</f>
        <v>204486981</v>
      </c>
      <c r="I81" s="267">
        <f>基礎データー!I184</f>
        <v>207600589</v>
      </c>
      <c r="J81" s="267">
        <f>基礎データー!J184</f>
        <v>120650426</v>
      </c>
      <c r="K81" s="267">
        <f>基礎データー!K184</f>
        <v>129177947</v>
      </c>
      <c r="L81" s="267">
        <f>基礎データー!L184</f>
        <v>142632336</v>
      </c>
      <c r="M81" s="267">
        <f>基礎データー!M184</f>
        <v>155347291</v>
      </c>
    </row>
    <row r="82" spans="1:19" ht="20.100000000000001" customHeight="1"/>
    <row r="83" spans="1:19" ht="20.100000000000001" customHeight="1">
      <c r="A83" s="215" t="s">
        <v>119</v>
      </c>
    </row>
    <row r="84" spans="1:19" ht="20.100000000000001" customHeight="1">
      <c r="A84" s="215" t="s">
        <v>33</v>
      </c>
      <c r="M84" s="222" t="s">
        <v>164</v>
      </c>
      <c r="N84" s="738" t="s">
        <v>203</v>
      </c>
      <c r="O84" s="741" t="s">
        <v>165</v>
      </c>
      <c r="P84" s="738" t="s">
        <v>207</v>
      </c>
      <c r="Q84" s="738" t="s">
        <v>201</v>
      </c>
      <c r="R84" s="738"/>
      <c r="S84" s="738"/>
    </row>
    <row r="85" spans="1:19" ht="12" customHeight="1">
      <c r="A85" s="733"/>
      <c r="B85" s="734"/>
      <c r="C85" s="224" t="str">
        <f>基礎データー!C188</f>
        <v>2011年度</v>
      </c>
      <c r="D85" s="224" t="str">
        <f>基礎データー!D188</f>
        <v>2012年度</v>
      </c>
      <c r="E85" s="224" t="str">
        <f>基礎データー!E188</f>
        <v>2013年度</v>
      </c>
      <c r="F85" s="224" t="str">
        <f>基礎データー!F188</f>
        <v>2014年度</v>
      </c>
      <c r="G85" s="224" t="str">
        <f>基礎データー!G188</f>
        <v>2015年度</v>
      </c>
      <c r="H85" s="224" t="str">
        <f>基礎データー!H188</f>
        <v>2016年度</v>
      </c>
      <c r="I85" s="224" t="str">
        <f>基礎データー!I188</f>
        <v>2017年度</v>
      </c>
      <c r="J85" s="224" t="str">
        <f>基礎データー!J188</f>
        <v>2018年度</v>
      </c>
      <c r="K85" s="224" t="str">
        <f>基礎データー!K188</f>
        <v>2019年度</v>
      </c>
      <c r="L85" s="224" t="str">
        <f>基礎データー!L188</f>
        <v>2020年度</v>
      </c>
      <c r="M85" s="224" t="str">
        <f>基礎データー!M188</f>
        <v>2021年度</v>
      </c>
      <c r="N85" s="738"/>
      <c r="O85" s="741"/>
      <c r="P85" s="738"/>
      <c r="Q85" s="738"/>
      <c r="R85" s="738"/>
      <c r="S85" s="738"/>
    </row>
    <row r="86" spans="1:19" ht="20.100000000000001" customHeight="1">
      <c r="A86" s="225" t="s">
        <v>117</v>
      </c>
      <c r="B86" s="226"/>
      <c r="C86" s="227">
        <f>基礎データー!C189</f>
        <v>15253660</v>
      </c>
      <c r="D86" s="227">
        <f>基礎データー!D189</f>
        <v>15830520</v>
      </c>
      <c r="E86" s="227">
        <f>基礎データー!E189</f>
        <v>15830520</v>
      </c>
      <c r="F86" s="227">
        <f>基礎データー!F189</f>
        <v>15830520</v>
      </c>
      <c r="G86" s="227">
        <f>基礎データー!G189</f>
        <v>15830520</v>
      </c>
      <c r="H86" s="227">
        <f>基礎データー!H189</f>
        <v>15830520</v>
      </c>
      <c r="I86" s="227">
        <f>基礎データー!I189</f>
        <v>15830520</v>
      </c>
      <c r="J86" s="227">
        <f>基礎データー!J189</f>
        <v>15830520</v>
      </c>
      <c r="K86" s="227">
        <f>基礎データー!K189</f>
        <v>15830520</v>
      </c>
      <c r="L86" s="227">
        <f>基礎データー!L189</f>
        <v>15830520</v>
      </c>
      <c r="M86" s="227">
        <f>基礎データー!M189</f>
        <v>15830520</v>
      </c>
      <c r="N86" s="228">
        <f t="shared" ref="N86" si="9">(M86-C86)/C86/10</f>
        <v>3.781780897174842E-3</v>
      </c>
      <c r="O86" s="229">
        <f t="shared" ref="O86" si="10">AVERAGE(C86:M86)</f>
        <v>15778078.181818182</v>
      </c>
      <c r="P86" s="230"/>
      <c r="Q86" s="231" t="s">
        <v>206</v>
      </c>
      <c r="R86" s="585">
        <v>15830520</v>
      </c>
      <c r="S86" s="543"/>
    </row>
    <row r="87" spans="1:19" ht="20.100000000000001" customHeight="1">
      <c r="A87" s="237" t="s">
        <v>162</v>
      </c>
      <c r="B87" s="240"/>
      <c r="C87" s="227">
        <f>基礎データー!C190</f>
        <v>808224</v>
      </c>
      <c r="D87" s="227">
        <f>基礎データー!D190</f>
        <v>549888</v>
      </c>
      <c r="E87" s="227">
        <f>基礎データー!E190</f>
        <v>652776</v>
      </c>
      <c r="F87" s="227">
        <f>基礎データー!F190</f>
        <v>764688</v>
      </c>
      <c r="G87" s="227">
        <f>基礎データー!G190</f>
        <v>959256</v>
      </c>
      <c r="H87" s="227">
        <f>基礎データー!H190</f>
        <v>1006296</v>
      </c>
      <c r="I87" s="227">
        <f>基礎データー!I190</f>
        <v>945264</v>
      </c>
      <c r="J87" s="268">
        <f>基礎データー!J190</f>
        <v>3365291</v>
      </c>
      <c r="K87" s="227">
        <f>基礎データー!K190</f>
        <v>892058</v>
      </c>
      <c r="L87" s="227">
        <f>基礎データー!L190</f>
        <v>743418</v>
      </c>
      <c r="M87" s="227">
        <f>基礎データー!M190</f>
        <v>574731</v>
      </c>
      <c r="N87" s="228">
        <f t="shared" ref="N87:N88" si="11">(M87-C87)/C87/10</f>
        <v>-2.8889639505879562E-2</v>
      </c>
      <c r="O87" s="229">
        <f t="shared" ref="O87" si="12">AVERAGE(C87:M87)</f>
        <v>1023808.1818181818</v>
      </c>
      <c r="P87" s="574" t="s">
        <v>366</v>
      </c>
      <c r="Q87" s="575" t="s">
        <v>367</v>
      </c>
      <c r="R87" s="586">
        <f>(C87+D87+E87+F87+G87+H87+I87+K87+L87+M87)/10</f>
        <v>789659.9</v>
      </c>
      <c r="S87" s="543"/>
    </row>
    <row r="88" spans="1:19" ht="20.100000000000001" customHeight="1">
      <c r="A88" s="237" t="s">
        <v>58</v>
      </c>
      <c r="B88" s="240"/>
      <c r="C88" s="227">
        <f>基礎データー!C193</f>
        <v>6289531</v>
      </c>
      <c r="D88" s="227">
        <f>基礎データー!D193</f>
        <v>7067004</v>
      </c>
      <c r="E88" s="227">
        <f>基礎データー!E193</f>
        <v>6000106</v>
      </c>
      <c r="F88" s="227">
        <f>基礎データー!F193</f>
        <v>5561173</v>
      </c>
      <c r="G88" s="227">
        <f>基礎データー!G193</f>
        <v>6424233</v>
      </c>
      <c r="H88" s="227">
        <f>基礎データー!H193</f>
        <v>7536618</v>
      </c>
      <c r="I88" s="227">
        <f>基礎データー!I193</f>
        <v>7936322</v>
      </c>
      <c r="J88" s="227">
        <f>基礎データー!J193</f>
        <v>3043638</v>
      </c>
      <c r="K88" s="227">
        <f>基礎データー!K193</f>
        <v>4943668</v>
      </c>
      <c r="L88" s="227">
        <f>基礎データー!L193</f>
        <v>6535114</v>
      </c>
      <c r="M88" s="227">
        <f>基礎データー!M193</f>
        <v>4792689</v>
      </c>
      <c r="N88" s="228">
        <f t="shared" si="11"/>
        <v>-2.3798944627190805E-2</v>
      </c>
      <c r="O88" s="229">
        <f>AVERAGE(C88:M88)</f>
        <v>6011826.9090909092</v>
      </c>
      <c r="P88" s="230"/>
      <c r="Q88" s="537" t="s">
        <v>517</v>
      </c>
      <c r="R88" s="539">
        <f>S28</f>
        <v>0.29804069523793592</v>
      </c>
      <c r="S88" s="538" t="s">
        <v>503</v>
      </c>
    </row>
    <row r="89" spans="1:19" ht="20.100000000000001" customHeight="1">
      <c r="A89" s="237"/>
      <c r="B89" s="238" t="s">
        <v>41</v>
      </c>
      <c r="C89" s="227">
        <f>基礎データー!C194</f>
        <v>22351415</v>
      </c>
      <c r="D89" s="227">
        <f>基礎データー!D194</f>
        <v>23447412</v>
      </c>
      <c r="E89" s="227">
        <f>基礎データー!E194</f>
        <v>22483402</v>
      </c>
      <c r="F89" s="227">
        <f>基礎データー!F194</f>
        <v>22156381</v>
      </c>
      <c r="G89" s="227">
        <f>基礎データー!G194</f>
        <v>23214009</v>
      </c>
      <c r="H89" s="227">
        <f>基礎データー!H194</f>
        <v>24373434</v>
      </c>
      <c r="I89" s="227">
        <f>基礎データー!I194</f>
        <v>24712106</v>
      </c>
      <c r="J89" s="227">
        <f>基礎データー!J194</f>
        <v>22239449</v>
      </c>
      <c r="K89" s="227">
        <f>基礎データー!K194</f>
        <v>21666246</v>
      </c>
      <c r="L89" s="227">
        <f>基礎データー!L194</f>
        <v>23109052</v>
      </c>
      <c r="M89" s="227">
        <f>基礎データー!M194</f>
        <v>21197940</v>
      </c>
    </row>
    <row r="90" spans="1:19" ht="20.100000000000001" customHeight="1">
      <c r="A90" s="215" t="s">
        <v>72</v>
      </c>
      <c r="N90" s="739" t="s">
        <v>203</v>
      </c>
      <c r="O90" s="742" t="s">
        <v>165</v>
      </c>
      <c r="P90" s="739" t="s">
        <v>207</v>
      </c>
      <c r="Q90" s="739" t="s">
        <v>201</v>
      </c>
      <c r="R90" s="739"/>
      <c r="S90" s="739"/>
    </row>
    <row r="91" spans="1:19" ht="12" customHeight="1">
      <c r="A91" s="733"/>
      <c r="B91" s="734"/>
      <c r="C91" s="224" t="str">
        <f>基礎データー!C196</f>
        <v>2011年度</v>
      </c>
      <c r="D91" s="224" t="str">
        <f>基礎データー!D196</f>
        <v>2012年度</v>
      </c>
      <c r="E91" s="224" t="str">
        <f>基礎データー!E196</f>
        <v>2013年度</v>
      </c>
      <c r="F91" s="224" t="str">
        <f>基礎データー!F196</f>
        <v>2014年度</v>
      </c>
      <c r="G91" s="224" t="str">
        <f>基礎データー!G196</f>
        <v>2015年度</v>
      </c>
      <c r="H91" s="224" t="str">
        <f>基礎データー!H196</f>
        <v>2016年度</v>
      </c>
      <c r="I91" s="224" t="str">
        <f>基礎データー!I196</f>
        <v>2017年度</v>
      </c>
      <c r="J91" s="224" t="str">
        <f>基礎データー!J196</f>
        <v>2018年度</v>
      </c>
      <c r="K91" s="224" t="str">
        <f>基礎データー!K196</f>
        <v>2019年度</v>
      </c>
      <c r="L91" s="224" t="str">
        <f>基礎データー!L196</f>
        <v>2020年度</v>
      </c>
      <c r="M91" s="224" t="str">
        <f>基礎データー!M196</f>
        <v>2021年度</v>
      </c>
      <c r="N91" s="739"/>
      <c r="O91" s="742"/>
      <c r="P91" s="739"/>
      <c r="Q91" s="739"/>
      <c r="R91" s="739"/>
      <c r="S91" s="739"/>
    </row>
    <row r="92" spans="1:19" ht="20.100000000000001" customHeight="1">
      <c r="A92" s="731" t="s">
        <v>158</v>
      </c>
      <c r="B92" s="732"/>
      <c r="C92" s="260">
        <f>基礎データー!C197</f>
        <v>0</v>
      </c>
      <c r="D92" s="260">
        <f>基礎データー!D197</f>
        <v>0</v>
      </c>
      <c r="E92" s="260">
        <f>基礎データー!E197</f>
        <v>0</v>
      </c>
      <c r="F92" s="260">
        <f>基礎データー!F197</f>
        <v>0</v>
      </c>
      <c r="G92" s="260">
        <f>基礎データー!G197</f>
        <v>0</v>
      </c>
      <c r="H92" s="260">
        <f>基礎データー!H197</f>
        <v>324022</v>
      </c>
      <c r="I92" s="260">
        <f>基礎データー!I197</f>
        <v>20254602</v>
      </c>
      <c r="J92" s="260">
        <f>基礎データー!J197</f>
        <v>173271971</v>
      </c>
      <c r="K92" s="260">
        <f>基礎データー!K197</f>
        <v>0</v>
      </c>
      <c r="L92" s="260">
        <f>基礎データー!L197</f>
        <v>0</v>
      </c>
      <c r="M92" s="260">
        <f>基礎データー!M197</f>
        <v>0</v>
      </c>
      <c r="N92" s="555" t="s">
        <v>509</v>
      </c>
      <c r="O92" s="229">
        <f>AVERAGE(C92:M92)</f>
        <v>17622781.363636363</v>
      </c>
      <c r="P92" s="230"/>
      <c r="Q92" s="255" t="s">
        <v>210</v>
      </c>
      <c r="R92" s="587"/>
      <c r="S92" s="543"/>
    </row>
    <row r="93" spans="1:19" ht="20.100000000000001" customHeight="1">
      <c r="A93" s="261" t="s">
        <v>159</v>
      </c>
      <c r="B93" s="238"/>
      <c r="C93" s="262">
        <f>基礎データー!C200</f>
        <v>0</v>
      </c>
      <c r="D93" s="262">
        <f>基礎データー!D200</f>
        <v>9684618</v>
      </c>
      <c r="E93" s="262">
        <f>基礎データー!E200</f>
        <v>2151660</v>
      </c>
      <c r="F93" s="262">
        <f>基礎データー!F200</f>
        <v>3596400</v>
      </c>
      <c r="G93" s="262">
        <f>基礎データー!G200</f>
        <v>0</v>
      </c>
      <c r="H93" s="262">
        <f>基礎データー!H200</f>
        <v>0</v>
      </c>
      <c r="I93" s="262">
        <f>基礎データー!I200</f>
        <v>0</v>
      </c>
      <c r="J93" s="262">
        <f>基礎データー!J200</f>
        <v>3541443</v>
      </c>
      <c r="K93" s="262">
        <f>基礎データー!K200</f>
        <v>4991659</v>
      </c>
      <c r="L93" s="262">
        <f>基礎データー!L200</f>
        <v>0</v>
      </c>
      <c r="M93" s="262">
        <f>基礎データー!M200</f>
        <v>0</v>
      </c>
      <c r="N93" s="555" t="s">
        <v>509</v>
      </c>
      <c r="O93" s="229">
        <f t="shared" ref="O93:O94" si="13">AVERAGE(C93:M93)</f>
        <v>2178707.2727272729</v>
      </c>
      <c r="P93" s="230"/>
      <c r="Q93" s="255" t="s">
        <v>210</v>
      </c>
      <c r="R93" s="587"/>
      <c r="S93" s="543"/>
    </row>
    <row r="94" spans="1:19" ht="20.100000000000001" customHeight="1">
      <c r="A94" s="239" t="s">
        <v>160</v>
      </c>
      <c r="B94" s="263"/>
      <c r="C94" s="264">
        <f>基礎データー!C206</f>
        <v>282975</v>
      </c>
      <c r="D94" s="264">
        <f>基礎データー!D206</f>
        <v>34125</v>
      </c>
      <c r="E94" s="264">
        <f>基礎データー!E206</f>
        <v>353850</v>
      </c>
      <c r="F94" s="264">
        <f>基礎データー!F206</f>
        <v>656280</v>
      </c>
      <c r="G94" s="264">
        <f>基礎データー!G206</f>
        <v>1264278</v>
      </c>
      <c r="H94" s="264">
        <f>基礎データー!H206</f>
        <v>90970</v>
      </c>
      <c r="I94" s="264">
        <f>基礎データー!I206</f>
        <v>198093</v>
      </c>
      <c r="J94" s="264">
        <f>基礎データー!J206</f>
        <v>1815480</v>
      </c>
      <c r="K94" s="264">
        <f>基礎データー!K206</f>
        <v>1241796</v>
      </c>
      <c r="L94" s="264">
        <f>基礎データー!L206</f>
        <v>475525</v>
      </c>
      <c r="M94" s="264">
        <f>基礎データー!M206</f>
        <v>432960</v>
      </c>
      <c r="N94" s="555" t="s">
        <v>509</v>
      </c>
      <c r="O94" s="229">
        <f t="shared" si="13"/>
        <v>622393.81818181823</v>
      </c>
      <c r="P94" s="230"/>
      <c r="Q94" s="231" t="s">
        <v>204</v>
      </c>
      <c r="R94" s="540">
        <f>O94</f>
        <v>622393.81818181823</v>
      </c>
      <c r="S94" s="543"/>
    </row>
    <row r="95" spans="1:19" ht="20.100000000000001" customHeight="1">
      <c r="A95" s="237"/>
      <c r="B95" s="238" t="s">
        <v>41</v>
      </c>
      <c r="C95" s="227">
        <f>基礎データー!C216</f>
        <v>282975</v>
      </c>
      <c r="D95" s="227">
        <f>基礎データー!D216</f>
        <v>9718743</v>
      </c>
      <c r="E95" s="227">
        <f>基礎データー!E216</f>
        <v>2505510</v>
      </c>
      <c r="F95" s="227">
        <f>基礎データー!F216</f>
        <v>4252680</v>
      </c>
      <c r="G95" s="227">
        <f>基礎データー!G216</f>
        <v>1264278</v>
      </c>
      <c r="H95" s="227">
        <f>基礎データー!H216</f>
        <v>414992</v>
      </c>
      <c r="I95" s="227">
        <f>基礎データー!I216</f>
        <v>20452695</v>
      </c>
      <c r="J95" s="227">
        <f>基礎データー!J216</f>
        <v>178628894</v>
      </c>
      <c r="K95" s="227">
        <f>基礎データー!K216</f>
        <v>6233455</v>
      </c>
      <c r="L95" s="227">
        <f>基礎データー!L216</f>
        <v>475525</v>
      </c>
      <c r="M95" s="227">
        <f>基礎データー!M216</f>
        <v>432960</v>
      </c>
    </row>
    <row r="96" spans="1:19" ht="20.100000000000001" customHeight="1" thickBot="1">
      <c r="C96" s="258"/>
      <c r="D96" s="258"/>
      <c r="E96" s="258"/>
      <c r="F96" s="258"/>
      <c r="G96" s="258"/>
      <c r="H96" s="258"/>
      <c r="I96" s="258"/>
      <c r="J96" s="258"/>
      <c r="K96" s="258"/>
      <c r="L96" s="258"/>
      <c r="M96" s="258"/>
    </row>
    <row r="97" spans="1:19" ht="20.100000000000001" customHeight="1" thickBot="1">
      <c r="A97" s="265"/>
      <c r="B97" s="266" t="s">
        <v>60</v>
      </c>
      <c r="C97" s="267">
        <f>基礎データー!C218</f>
        <v>246789726</v>
      </c>
      <c r="D97" s="267">
        <f>基礎データー!D218</f>
        <v>260518395</v>
      </c>
      <c r="E97" s="267">
        <f>基礎データー!E218</f>
        <v>280496287</v>
      </c>
      <c r="F97" s="267">
        <f>基礎データー!F218</f>
        <v>298399988</v>
      </c>
      <c r="G97" s="267">
        <f>基礎データー!G218</f>
        <v>320349719</v>
      </c>
      <c r="H97" s="267">
        <f>基礎データー!H218</f>
        <v>344308161</v>
      </c>
      <c r="I97" s="267">
        <f>基礎データー!I218</f>
        <v>348567572</v>
      </c>
      <c r="J97" s="267">
        <f>基礎データー!J218</f>
        <v>192178127</v>
      </c>
      <c r="K97" s="267">
        <f>基礎データー!K218</f>
        <v>207610918</v>
      </c>
      <c r="L97" s="267">
        <f>基礎データー!L218</f>
        <v>230244445</v>
      </c>
      <c r="M97" s="548">
        <f>基礎データー!M218</f>
        <v>251009425</v>
      </c>
    </row>
    <row r="98" spans="1:19" ht="20.100000000000001" customHeight="1"/>
    <row r="99" spans="1:19" ht="20.100000000000001" customHeight="1">
      <c r="A99" s="215" t="s">
        <v>120</v>
      </c>
    </row>
    <row r="100" spans="1:19" ht="26.25" customHeight="1">
      <c r="A100" s="215" t="s">
        <v>33</v>
      </c>
      <c r="M100" s="222" t="s">
        <v>164</v>
      </c>
      <c r="N100" s="738" t="s">
        <v>203</v>
      </c>
      <c r="O100" s="741" t="s">
        <v>165</v>
      </c>
      <c r="P100" s="738" t="s">
        <v>207</v>
      </c>
      <c r="Q100" s="738" t="s">
        <v>201</v>
      </c>
      <c r="R100" s="738"/>
      <c r="S100" s="738"/>
    </row>
    <row r="101" spans="1:19" ht="12" customHeight="1">
      <c r="A101" s="733"/>
      <c r="B101" s="734"/>
      <c r="C101" s="224" t="str">
        <f>基礎データー!C222</f>
        <v>2011年度</v>
      </c>
      <c r="D101" s="224" t="str">
        <f>基礎データー!D222</f>
        <v>2012年度</v>
      </c>
      <c r="E101" s="224" t="str">
        <f>基礎データー!E222</f>
        <v>2013年度</v>
      </c>
      <c r="F101" s="224" t="str">
        <f>基礎データー!F222</f>
        <v>2014年度</v>
      </c>
      <c r="G101" s="224" t="str">
        <f>基礎データー!G222</f>
        <v>2015年度</v>
      </c>
      <c r="H101" s="224" t="str">
        <f>基礎データー!H222</f>
        <v>2016年度</v>
      </c>
      <c r="I101" s="224" t="str">
        <f>基礎データー!I222</f>
        <v>2017年度</v>
      </c>
      <c r="J101" s="224" t="str">
        <f>基礎データー!J222</f>
        <v>2018年度</v>
      </c>
      <c r="K101" s="224" t="str">
        <f>基礎データー!K222</f>
        <v>2019年度</v>
      </c>
      <c r="L101" s="224" t="str">
        <f>基礎データー!L222</f>
        <v>2020年度</v>
      </c>
      <c r="M101" s="224" t="str">
        <f>基礎データー!M222</f>
        <v>2021年度</v>
      </c>
      <c r="N101" s="738"/>
      <c r="O101" s="741"/>
      <c r="P101" s="738"/>
      <c r="Q101" s="738"/>
      <c r="R101" s="738"/>
      <c r="S101" s="738"/>
    </row>
    <row r="102" spans="1:19" ht="20.100000000000001" customHeight="1">
      <c r="A102" s="225" t="s">
        <v>117</v>
      </c>
      <c r="B102" s="226"/>
      <c r="C102" s="227">
        <f>基礎データー!C223</f>
        <v>4760500</v>
      </c>
      <c r="D102" s="227">
        <f>基礎データー!D223</f>
        <v>4940520</v>
      </c>
      <c r="E102" s="227">
        <f>基礎データー!E223</f>
        <v>4940520</v>
      </c>
      <c r="F102" s="227">
        <f>基礎データー!F223</f>
        <v>4940520</v>
      </c>
      <c r="G102" s="227">
        <f>基礎データー!G223</f>
        <v>4940520</v>
      </c>
      <c r="H102" s="227">
        <f>基礎データー!H223</f>
        <v>6471600</v>
      </c>
      <c r="I102" s="227">
        <f>基礎データー!I223</f>
        <v>8002680</v>
      </c>
      <c r="J102" s="227">
        <f>基礎データー!J223</f>
        <v>8002680</v>
      </c>
      <c r="K102" s="227">
        <f>基礎データー!K223</f>
        <v>8002680</v>
      </c>
      <c r="L102" s="227">
        <f>基礎データー!L223</f>
        <v>8002680</v>
      </c>
      <c r="M102" s="227">
        <f>基礎データー!M223</f>
        <v>8002680</v>
      </c>
      <c r="N102" s="228">
        <f t="shared" ref="N102" si="14">(M102-C102)/C102/10</f>
        <v>6.8105871232013449E-2</v>
      </c>
      <c r="O102" s="229">
        <f>AVERAGE(C102:M102)</f>
        <v>6455234.5454545459</v>
      </c>
      <c r="P102" s="230"/>
      <c r="Q102" s="231" t="s">
        <v>206</v>
      </c>
      <c r="R102" s="585">
        <v>8002680</v>
      </c>
      <c r="S102" s="543"/>
    </row>
    <row r="103" spans="1:19" ht="20.100000000000001" customHeight="1">
      <c r="A103" s="239" t="s">
        <v>162</v>
      </c>
      <c r="B103" s="240"/>
      <c r="C103" s="227">
        <f>基礎データー!C224</f>
        <v>235732</v>
      </c>
      <c r="D103" s="227">
        <f>基礎データー!D224</f>
        <v>160384</v>
      </c>
      <c r="E103" s="227">
        <f>基礎データー!E224</f>
        <v>190393</v>
      </c>
      <c r="F103" s="227">
        <f>基礎データー!F224</f>
        <v>223034</v>
      </c>
      <c r="G103" s="227">
        <f>基礎データー!G224</f>
        <v>279783</v>
      </c>
      <c r="H103" s="227">
        <f>基礎データー!H224</f>
        <v>293503</v>
      </c>
      <c r="I103" s="227">
        <f>基礎データー!I224</f>
        <v>275702</v>
      </c>
      <c r="J103" s="227">
        <f>基礎データー!J224</f>
        <v>257172</v>
      </c>
      <c r="K103" s="227">
        <f>基礎データー!K224</f>
        <v>260184</v>
      </c>
      <c r="L103" s="227">
        <f>基礎データー!L224</f>
        <v>217858</v>
      </c>
      <c r="M103" s="227">
        <f>基礎データー!M224</f>
        <v>188813</v>
      </c>
      <c r="N103" s="228">
        <f t="shared" ref="N103" si="15">(M103-C103)/C103/10</f>
        <v>-1.9903534522254084E-2</v>
      </c>
      <c r="O103" s="229">
        <f t="shared" ref="O103:O104" si="16">AVERAGE(C103:M103)</f>
        <v>234778</v>
      </c>
      <c r="P103" s="230"/>
      <c r="Q103" s="231" t="s">
        <v>165</v>
      </c>
      <c r="R103" s="540">
        <f>O103</f>
        <v>234778</v>
      </c>
      <c r="S103" s="543"/>
    </row>
    <row r="104" spans="1:19" ht="20.100000000000001" customHeight="1">
      <c r="A104" s="237" t="s">
        <v>58</v>
      </c>
      <c r="B104" s="240"/>
      <c r="C104" s="227">
        <f>基礎データー!C227</f>
        <v>2090918</v>
      </c>
      <c r="D104" s="227">
        <f>基礎データー!D227</f>
        <v>2329995</v>
      </c>
      <c r="E104" s="227">
        <f>基礎データー!E227</f>
        <v>2008184</v>
      </c>
      <c r="F104" s="227">
        <f>基礎データー!F227</f>
        <v>1861277</v>
      </c>
      <c r="G104" s="227">
        <f>基礎データー!G227</f>
        <v>2123405</v>
      </c>
      <c r="H104" s="227">
        <f>基礎データー!H227</f>
        <v>2491082</v>
      </c>
      <c r="I104" s="227">
        <f>基礎データー!I227</f>
        <v>2465216</v>
      </c>
      <c r="J104" s="227">
        <f>基礎データー!J227</f>
        <v>965044</v>
      </c>
      <c r="K104" s="227">
        <f>基礎データー!K227</f>
        <v>1500814</v>
      </c>
      <c r="L104" s="227">
        <f>基礎データー!L227</f>
        <v>2097055</v>
      </c>
      <c r="M104" s="227">
        <f>基礎データー!M227</f>
        <v>1629559</v>
      </c>
      <c r="N104" s="228">
        <f>(M104-C104)/C104/10</f>
        <v>-2.2064901636506071E-2</v>
      </c>
      <c r="O104" s="229">
        <f t="shared" si="16"/>
        <v>1960231.7272727273</v>
      </c>
      <c r="P104" s="230"/>
      <c r="Q104" s="537" t="s">
        <v>517</v>
      </c>
      <c r="R104" s="539">
        <f>S29</f>
        <v>0.10133661860622202</v>
      </c>
      <c r="S104" s="538" t="s">
        <v>503</v>
      </c>
    </row>
    <row r="105" spans="1:19" ht="20.100000000000001" customHeight="1">
      <c r="A105" s="237"/>
      <c r="B105" s="238" t="s">
        <v>41</v>
      </c>
      <c r="C105" s="227">
        <f>基礎データー!C228</f>
        <v>7087150</v>
      </c>
      <c r="D105" s="227">
        <f>基礎データー!D228</f>
        <v>7430899</v>
      </c>
      <c r="E105" s="227">
        <f>基礎データー!E228</f>
        <v>7139097</v>
      </c>
      <c r="F105" s="227">
        <f>基礎データー!F228</f>
        <v>7024831</v>
      </c>
      <c r="G105" s="227">
        <f>基礎データー!G228</f>
        <v>7343708</v>
      </c>
      <c r="H105" s="227">
        <f>基礎データー!H228</f>
        <v>9256185</v>
      </c>
      <c r="I105" s="227">
        <f>基礎データー!I228</f>
        <v>10743598</v>
      </c>
      <c r="J105" s="227">
        <f>基礎データー!J228</f>
        <v>9224896</v>
      </c>
      <c r="K105" s="227">
        <f>基礎データー!K228</f>
        <v>9763678</v>
      </c>
      <c r="L105" s="227">
        <f>基礎データー!L228</f>
        <v>10317593</v>
      </c>
      <c r="M105" s="227">
        <f>基礎データー!M228</f>
        <v>9821052</v>
      </c>
    </row>
    <row r="106" spans="1:19" ht="20.100000000000001" customHeight="1">
      <c r="A106" s="215" t="s">
        <v>72</v>
      </c>
      <c r="N106" s="739" t="s">
        <v>203</v>
      </c>
      <c r="O106" s="742" t="s">
        <v>165</v>
      </c>
      <c r="P106" s="739" t="s">
        <v>207</v>
      </c>
      <c r="Q106" s="739" t="s">
        <v>201</v>
      </c>
      <c r="R106" s="739"/>
      <c r="S106" s="739"/>
    </row>
    <row r="107" spans="1:19" ht="12" customHeight="1">
      <c r="A107" s="733"/>
      <c r="B107" s="734"/>
      <c r="C107" s="224" t="str">
        <f>基礎データー!C230</f>
        <v>2011年度</v>
      </c>
      <c r="D107" s="224" t="str">
        <f>基礎データー!D230</f>
        <v>2012年度</v>
      </c>
      <c r="E107" s="224" t="str">
        <f>基礎データー!E230</f>
        <v>2013年度</v>
      </c>
      <c r="F107" s="224" t="str">
        <f>基礎データー!F230</f>
        <v>2014年度</v>
      </c>
      <c r="G107" s="224" t="str">
        <f>基礎データー!G230</f>
        <v>2015年度</v>
      </c>
      <c r="H107" s="224" t="str">
        <f>基礎データー!H230</f>
        <v>2016年度</v>
      </c>
      <c r="I107" s="224" t="str">
        <f>基礎データー!I230</f>
        <v>2017年度</v>
      </c>
      <c r="J107" s="224" t="str">
        <f>基礎データー!J230</f>
        <v>2018年度</v>
      </c>
      <c r="K107" s="224" t="str">
        <f>基礎データー!K230</f>
        <v>2019年度</v>
      </c>
      <c r="L107" s="224" t="str">
        <f>基礎データー!L230</f>
        <v>2020年度</v>
      </c>
      <c r="M107" s="224" t="str">
        <f>基礎データー!M230</f>
        <v>2021年度</v>
      </c>
      <c r="N107" s="739"/>
      <c r="O107" s="742"/>
      <c r="P107" s="739"/>
      <c r="Q107" s="739"/>
      <c r="R107" s="739"/>
      <c r="S107" s="739"/>
    </row>
    <row r="108" spans="1:19" ht="20.100000000000001" customHeight="1">
      <c r="A108" s="731" t="s">
        <v>158</v>
      </c>
      <c r="B108" s="732"/>
      <c r="C108" s="260">
        <f>基礎データー!C231</f>
        <v>0</v>
      </c>
      <c r="D108" s="260">
        <f>基礎データー!D231</f>
        <v>0</v>
      </c>
      <c r="E108" s="260">
        <f>基礎データー!E231</f>
        <v>0</v>
      </c>
      <c r="F108" s="260">
        <f>基礎データー!F231</f>
        <v>0</v>
      </c>
      <c r="G108" s="260">
        <f>基礎データー!G231</f>
        <v>0</v>
      </c>
      <c r="H108" s="260">
        <f>基礎データー!H231</f>
        <v>0</v>
      </c>
      <c r="I108" s="260">
        <f>基礎データー!I231</f>
        <v>0</v>
      </c>
      <c r="J108" s="260">
        <f>基礎データー!J231</f>
        <v>352631</v>
      </c>
      <c r="K108" s="260">
        <f>基礎データー!K231</f>
        <v>25149170</v>
      </c>
      <c r="L108" s="260">
        <f>基礎データー!L231</f>
        <v>38486733</v>
      </c>
      <c r="M108" s="260">
        <f>基礎データー!M231</f>
        <v>0</v>
      </c>
      <c r="N108" s="555" t="s">
        <v>509</v>
      </c>
      <c r="O108" s="229">
        <f t="shared" ref="O108" si="17">AVERAGE(C108:M108)</f>
        <v>5817139.4545454541</v>
      </c>
      <c r="P108" s="230"/>
      <c r="Q108" s="255" t="s">
        <v>210</v>
      </c>
      <c r="R108" s="587"/>
      <c r="S108" s="543"/>
    </row>
    <row r="109" spans="1:19" ht="20.100000000000001" customHeight="1">
      <c r="A109" s="261" t="s">
        <v>159</v>
      </c>
      <c r="B109" s="238"/>
      <c r="C109" s="262">
        <f>基礎データー!C234</f>
        <v>0</v>
      </c>
      <c r="D109" s="262">
        <f>基礎データー!D234</f>
        <v>3053304</v>
      </c>
      <c r="E109" s="262">
        <f>基礎データー!E234</f>
        <v>663810</v>
      </c>
      <c r="F109" s="262">
        <f>基礎データー!F234</f>
        <v>1728000</v>
      </c>
      <c r="G109" s="262">
        <f>基礎データー!G234</f>
        <v>0</v>
      </c>
      <c r="H109" s="262">
        <f>基礎データー!H234</f>
        <v>0</v>
      </c>
      <c r="I109" s="262">
        <f>基礎データー!I234</f>
        <v>0</v>
      </c>
      <c r="J109" s="262">
        <f>基礎データー!J234</f>
        <v>0</v>
      </c>
      <c r="K109" s="262">
        <f>基礎データー!K234</f>
        <v>2536374</v>
      </c>
      <c r="L109" s="262">
        <f>基礎データー!L234</f>
        <v>0</v>
      </c>
      <c r="M109" s="262">
        <f>基礎データー!M234</f>
        <v>0</v>
      </c>
      <c r="N109" s="555" t="s">
        <v>509</v>
      </c>
      <c r="O109" s="229">
        <f t="shared" ref="O109" si="18">AVERAGE(C109:M109)</f>
        <v>725589.81818181823</v>
      </c>
      <c r="P109" s="230"/>
      <c r="Q109" s="255" t="s">
        <v>210</v>
      </c>
      <c r="R109" s="587"/>
      <c r="S109" s="543"/>
    </row>
    <row r="110" spans="1:19" ht="20.100000000000001" customHeight="1">
      <c r="A110" s="239" t="s">
        <v>160</v>
      </c>
      <c r="B110" s="263"/>
      <c r="C110" s="264">
        <f>基礎データー!C239</f>
        <v>11550</v>
      </c>
      <c r="D110" s="264">
        <f>基礎データー!D239</f>
        <v>282975</v>
      </c>
      <c r="E110" s="264">
        <f>基礎データー!E239</f>
        <v>0</v>
      </c>
      <c r="F110" s="264">
        <f>基礎データー!F239</f>
        <v>684288</v>
      </c>
      <c r="G110" s="264">
        <f>基礎データー!G239</f>
        <v>178589</v>
      </c>
      <c r="H110" s="264">
        <f>基礎データー!H239</f>
        <v>333720</v>
      </c>
      <c r="I110" s="264">
        <f>基礎データー!I239</f>
        <v>97416</v>
      </c>
      <c r="J110" s="264">
        <f>基礎データー!J239</f>
        <v>1175040</v>
      </c>
      <c r="K110" s="264">
        <f>基礎データー!K239</f>
        <v>231996</v>
      </c>
      <c r="L110" s="264">
        <f>基礎データー!L239</f>
        <v>118225</v>
      </c>
      <c r="M110" s="264">
        <f>基礎データー!M239</f>
        <v>144320</v>
      </c>
      <c r="N110" s="555" t="s">
        <v>509</v>
      </c>
      <c r="O110" s="229">
        <f>AVERAGE(C110:M110)</f>
        <v>296192.63636363635</v>
      </c>
      <c r="P110" s="230"/>
      <c r="Q110" s="231" t="s">
        <v>204</v>
      </c>
      <c r="R110" s="540">
        <f>O110</f>
        <v>296192.63636363635</v>
      </c>
      <c r="S110" s="543"/>
    </row>
    <row r="111" spans="1:19" ht="20.100000000000001" customHeight="1">
      <c r="A111" s="237"/>
      <c r="B111" s="238" t="s">
        <v>41</v>
      </c>
      <c r="C111" s="227">
        <f>基礎データー!C249</f>
        <v>11550</v>
      </c>
      <c r="D111" s="227">
        <f>基礎データー!D249</f>
        <v>3336279</v>
      </c>
      <c r="E111" s="227">
        <f>基礎データー!E249</f>
        <v>663810</v>
      </c>
      <c r="F111" s="227">
        <f>基礎データー!F249</f>
        <v>2412288</v>
      </c>
      <c r="G111" s="227">
        <f>基礎データー!G249</f>
        <v>178589</v>
      </c>
      <c r="H111" s="227">
        <f>基礎データー!H249</f>
        <v>333720</v>
      </c>
      <c r="I111" s="227">
        <f>基礎データー!I249</f>
        <v>97416</v>
      </c>
      <c r="J111" s="227">
        <f>基礎データー!J249</f>
        <v>1527671</v>
      </c>
      <c r="K111" s="227">
        <f>基礎データー!K249</f>
        <v>27917540</v>
      </c>
      <c r="L111" s="227">
        <f>基礎データー!L249</f>
        <v>38604958</v>
      </c>
      <c r="M111" s="227">
        <f>基礎データー!M249</f>
        <v>144320</v>
      </c>
    </row>
    <row r="112" spans="1:19" ht="20.100000000000001" customHeight="1" thickBot="1">
      <c r="A112" s="269"/>
      <c r="B112" s="270"/>
      <c r="C112" s="271"/>
      <c r="D112" s="271"/>
      <c r="E112" s="271"/>
      <c r="F112" s="271"/>
      <c r="G112" s="271"/>
      <c r="H112" s="271"/>
      <c r="I112" s="271"/>
      <c r="J112" s="271"/>
      <c r="K112" s="271"/>
      <c r="L112" s="271"/>
      <c r="M112" s="271"/>
    </row>
    <row r="113" spans="1:19" ht="20.100000000000001" customHeight="1" thickBot="1">
      <c r="A113" s="265"/>
      <c r="B113" s="266" t="s">
        <v>60</v>
      </c>
      <c r="C113" s="267">
        <f>基礎データー!C251</f>
        <v>72262269</v>
      </c>
      <c r="D113" s="267">
        <f>基礎データー!D251</f>
        <v>76356889</v>
      </c>
      <c r="E113" s="267">
        <f>基礎データー!E251</f>
        <v>82832176</v>
      </c>
      <c r="F113" s="267">
        <f>基礎データー!F251</f>
        <v>87444719</v>
      </c>
      <c r="G113" s="267">
        <f>基礎データー!G251</f>
        <v>94609838</v>
      </c>
      <c r="H113" s="267">
        <f>基礎データー!H251</f>
        <v>103532303</v>
      </c>
      <c r="I113" s="267">
        <f>基礎データー!I251</f>
        <v>114178485</v>
      </c>
      <c r="J113" s="267">
        <f>基礎データー!J251</f>
        <v>121875710</v>
      </c>
      <c r="K113" s="267">
        <f>基礎データー!K251</f>
        <v>103721848</v>
      </c>
      <c r="L113" s="267">
        <f>基礎データー!L251</f>
        <v>75434483</v>
      </c>
      <c r="M113" s="548">
        <f>基礎データー!M251</f>
        <v>85111215</v>
      </c>
    </row>
    <row r="114" spans="1:19" ht="20.100000000000001" customHeight="1"/>
    <row r="115" spans="1:19" ht="20.100000000000001" customHeight="1">
      <c r="A115" s="215" t="s">
        <v>121</v>
      </c>
    </row>
    <row r="116" spans="1:19" ht="20.100000000000001" customHeight="1">
      <c r="A116" s="215" t="s">
        <v>33</v>
      </c>
      <c r="M116" s="222" t="s">
        <v>164</v>
      </c>
      <c r="N116" s="738" t="s">
        <v>203</v>
      </c>
      <c r="O116" s="741" t="s">
        <v>165</v>
      </c>
      <c r="P116" s="738" t="s">
        <v>207</v>
      </c>
      <c r="Q116" s="738" t="s">
        <v>201</v>
      </c>
      <c r="R116" s="738"/>
      <c r="S116" s="738"/>
    </row>
    <row r="117" spans="1:19" ht="12" customHeight="1">
      <c r="A117" s="733"/>
      <c r="B117" s="734"/>
      <c r="C117" s="224" t="str">
        <f>基礎データー!C255</f>
        <v>2011年度</v>
      </c>
      <c r="D117" s="224" t="str">
        <f>基礎データー!D255</f>
        <v>2012年度</v>
      </c>
      <c r="E117" s="224" t="str">
        <f>基礎データー!E255</f>
        <v>2013年度</v>
      </c>
      <c r="F117" s="224" t="str">
        <f>基礎データー!F255</f>
        <v>2014年度</v>
      </c>
      <c r="G117" s="224" t="str">
        <f>基礎データー!G255</f>
        <v>2015年度</v>
      </c>
      <c r="H117" s="224" t="str">
        <f>基礎データー!H255</f>
        <v>2016年度</v>
      </c>
      <c r="I117" s="224" t="str">
        <f>基礎データー!I255</f>
        <v>2017年度</v>
      </c>
      <c r="J117" s="224" t="str">
        <f>基礎データー!J255</f>
        <v>2018年度</v>
      </c>
      <c r="K117" s="224" t="str">
        <f>基礎データー!K255</f>
        <v>2019年度</v>
      </c>
      <c r="L117" s="224" t="str">
        <f>基礎データー!L255</f>
        <v>2020年度</v>
      </c>
      <c r="M117" s="224" t="str">
        <f>基礎データー!M255</f>
        <v>2021年度</v>
      </c>
      <c r="N117" s="738"/>
      <c r="O117" s="741"/>
      <c r="P117" s="738"/>
      <c r="Q117" s="738"/>
      <c r="R117" s="738"/>
      <c r="S117" s="738"/>
    </row>
    <row r="118" spans="1:19" ht="20.100000000000001" customHeight="1">
      <c r="A118" s="225" t="s">
        <v>117</v>
      </c>
      <c r="B118" s="226"/>
      <c r="C118" s="227">
        <f>基礎データー!C256</f>
        <v>8435120</v>
      </c>
      <c r="D118" s="227">
        <f>基礎データー!D256</f>
        <v>8753760</v>
      </c>
      <c r="E118" s="227">
        <f>基礎データー!E256</f>
        <v>8753760</v>
      </c>
      <c r="F118" s="227">
        <f>基礎データー!F256</f>
        <v>8753760</v>
      </c>
      <c r="G118" s="227">
        <f>基礎データー!G256</f>
        <v>8753760</v>
      </c>
      <c r="H118" s="227">
        <f>基礎データー!H256</f>
        <v>10120380</v>
      </c>
      <c r="I118" s="227">
        <f>基礎データー!I256</f>
        <v>11487000</v>
      </c>
      <c r="J118" s="227">
        <f>基礎データー!J256</f>
        <v>11487000</v>
      </c>
      <c r="K118" s="227">
        <f>基礎データー!K256</f>
        <v>11487000</v>
      </c>
      <c r="L118" s="227">
        <f>基礎データー!L256</f>
        <v>11487000</v>
      </c>
      <c r="M118" s="227">
        <f>基礎データー!M256</f>
        <v>11487000</v>
      </c>
      <c r="N118" s="228">
        <f t="shared" ref="N118" si="19">(M118-C118)/C118/10</f>
        <v>3.6180635248816852E-2</v>
      </c>
      <c r="O118" s="229">
        <f>AVERAGE(C118:M118)</f>
        <v>10091412.727272727</v>
      </c>
      <c r="P118" s="230"/>
      <c r="Q118" s="231" t="s">
        <v>206</v>
      </c>
      <c r="R118" s="585">
        <v>11487000</v>
      </c>
      <c r="S118" s="543"/>
    </row>
    <row r="119" spans="1:19" ht="20.100000000000001" customHeight="1">
      <c r="A119" s="239" t="s">
        <v>162</v>
      </c>
      <c r="B119" s="240"/>
      <c r="C119" s="227">
        <f>基礎データー!C257</f>
        <v>437788</v>
      </c>
      <c r="D119" s="227">
        <f>基礎データー!D257</f>
        <v>297856</v>
      </c>
      <c r="E119" s="227">
        <f>基礎データー!E257</f>
        <v>353587</v>
      </c>
      <c r="F119" s="227">
        <f>基礎データー!F257</f>
        <v>414206</v>
      </c>
      <c r="G119" s="227">
        <f>基礎データー!G257</f>
        <v>519597</v>
      </c>
      <c r="H119" s="227">
        <f>基礎データー!H257</f>
        <v>545077</v>
      </c>
      <c r="I119" s="227">
        <f>基礎データー!I257</f>
        <v>512018</v>
      </c>
      <c r="J119" s="227">
        <f>基礎データー!J257</f>
        <v>477606</v>
      </c>
      <c r="K119" s="227">
        <f>基礎データー!K257</f>
        <v>483198</v>
      </c>
      <c r="L119" s="227">
        <f>基礎データー!L257</f>
        <v>407180</v>
      </c>
      <c r="M119" s="227">
        <f>基礎データー!M257</f>
        <v>280204</v>
      </c>
      <c r="N119" s="228">
        <f t="shared" ref="N119:N120" si="20">(M119-C119)/C119/10</f>
        <v>-3.5995504673494931E-2</v>
      </c>
      <c r="O119" s="229">
        <f t="shared" ref="O119:O120" si="21">AVERAGE(C119:M119)</f>
        <v>429847</v>
      </c>
      <c r="P119" s="230"/>
      <c r="Q119" s="231" t="s">
        <v>165</v>
      </c>
      <c r="R119" s="540">
        <f>O119</f>
        <v>429847</v>
      </c>
      <c r="S119" s="543"/>
    </row>
    <row r="120" spans="1:19" ht="20.100000000000001" customHeight="1">
      <c r="A120" s="237" t="s">
        <v>58</v>
      </c>
      <c r="B120" s="240"/>
      <c r="C120" s="227">
        <f>基礎データー!C260</f>
        <v>3738800</v>
      </c>
      <c r="D120" s="227">
        <f>基礎データー!D260</f>
        <v>4252351</v>
      </c>
      <c r="E120" s="227">
        <f>基礎データー!E260</f>
        <v>3685011</v>
      </c>
      <c r="F120" s="227">
        <f>基礎データー!F260</f>
        <v>3415437</v>
      </c>
      <c r="G120" s="227">
        <f>基礎データー!G260</f>
        <v>3948235</v>
      </c>
      <c r="H120" s="227">
        <f>基礎データー!H260</f>
        <v>4631889</v>
      </c>
      <c r="I120" s="227">
        <f>基礎データー!I260</f>
        <v>4790141</v>
      </c>
      <c r="J120" s="227">
        <f>基礎データー!J260</f>
        <v>1863589</v>
      </c>
      <c r="K120" s="227">
        <f>基礎データー!K260</f>
        <v>3039648</v>
      </c>
      <c r="L120" s="227">
        <f>基礎データー!L260</f>
        <v>3873680</v>
      </c>
      <c r="M120" s="227">
        <f>基礎データー!M260</f>
        <v>3232369</v>
      </c>
      <c r="N120" s="228">
        <f t="shared" si="20"/>
        <v>-1.3545281908633786E-2</v>
      </c>
      <c r="O120" s="229">
        <f t="shared" si="21"/>
        <v>3679195.4545454546</v>
      </c>
      <c r="P120" s="230"/>
      <c r="Q120" s="537" t="s">
        <v>517</v>
      </c>
      <c r="R120" s="539">
        <f>S30</f>
        <v>0.20100980973844781</v>
      </c>
      <c r="S120" s="538" t="s">
        <v>503</v>
      </c>
    </row>
    <row r="121" spans="1:19" ht="20.100000000000001" customHeight="1">
      <c r="A121" s="237"/>
      <c r="B121" s="238" t="s">
        <v>41</v>
      </c>
      <c r="C121" s="227">
        <f>基礎データー!C261</f>
        <v>12611708</v>
      </c>
      <c r="D121" s="227">
        <f>基礎データー!D261</f>
        <v>13303967</v>
      </c>
      <c r="E121" s="227">
        <f>基礎データー!E261</f>
        <v>12792358</v>
      </c>
      <c r="F121" s="227">
        <f>基礎データー!F261</f>
        <v>12583403</v>
      </c>
      <c r="G121" s="227">
        <f>基礎データー!G261</f>
        <v>13221592</v>
      </c>
      <c r="H121" s="227">
        <f>基礎データー!H261</f>
        <v>15297346</v>
      </c>
      <c r="I121" s="227">
        <f>基礎データー!I261</f>
        <v>16789159</v>
      </c>
      <c r="J121" s="227">
        <f>基礎データー!J261</f>
        <v>13828195</v>
      </c>
      <c r="K121" s="227">
        <f>基礎データー!K261</f>
        <v>15009846</v>
      </c>
      <c r="L121" s="227">
        <f>基礎データー!L261</f>
        <v>15767860</v>
      </c>
      <c r="M121" s="227">
        <f>基礎データー!M261</f>
        <v>14999573</v>
      </c>
    </row>
    <row r="122" spans="1:19" ht="20.100000000000001" customHeight="1">
      <c r="A122" s="215" t="s">
        <v>72</v>
      </c>
      <c r="N122" s="739" t="s">
        <v>203</v>
      </c>
      <c r="O122" s="742" t="s">
        <v>165</v>
      </c>
      <c r="P122" s="739" t="s">
        <v>207</v>
      </c>
      <c r="Q122" s="739" t="s">
        <v>201</v>
      </c>
      <c r="R122" s="739"/>
      <c r="S122" s="739"/>
    </row>
    <row r="123" spans="1:19" ht="12" customHeight="1">
      <c r="A123" s="733"/>
      <c r="B123" s="734"/>
      <c r="C123" s="224" t="str">
        <f>基礎データー!C263</f>
        <v>2011年度</v>
      </c>
      <c r="D123" s="224" t="str">
        <f>基礎データー!D263</f>
        <v>2012年度</v>
      </c>
      <c r="E123" s="224" t="str">
        <f>基礎データー!E263</f>
        <v>2013年度</v>
      </c>
      <c r="F123" s="224" t="str">
        <f>基礎データー!F263</f>
        <v>2014年度</v>
      </c>
      <c r="G123" s="224" t="str">
        <f>基礎データー!G263</f>
        <v>2015年度</v>
      </c>
      <c r="H123" s="224" t="str">
        <f>基礎データー!H263</f>
        <v>2016年度</v>
      </c>
      <c r="I123" s="224" t="str">
        <f>基礎データー!I263</f>
        <v>2017年度</v>
      </c>
      <c r="J123" s="224" t="str">
        <f>基礎データー!J263</f>
        <v>2018年度</v>
      </c>
      <c r="K123" s="224" t="str">
        <f>基礎データー!K263</f>
        <v>2019年度</v>
      </c>
      <c r="L123" s="224" t="str">
        <f>基礎データー!L263</f>
        <v>2020年度</v>
      </c>
      <c r="M123" s="224" t="str">
        <f>基礎データー!M263</f>
        <v>2021年度</v>
      </c>
      <c r="N123" s="739"/>
      <c r="O123" s="742"/>
      <c r="P123" s="739"/>
      <c r="Q123" s="739"/>
      <c r="R123" s="739"/>
      <c r="S123" s="739"/>
    </row>
    <row r="124" spans="1:19" ht="20.100000000000001" customHeight="1">
      <c r="A124" s="731" t="s">
        <v>158</v>
      </c>
      <c r="B124" s="732"/>
      <c r="C124" s="260">
        <f>基礎データー!C264</f>
        <v>0</v>
      </c>
      <c r="D124" s="260">
        <f>基礎データー!D264</f>
        <v>0</v>
      </c>
      <c r="E124" s="260">
        <f>基礎データー!E264</f>
        <v>0</v>
      </c>
      <c r="F124" s="260">
        <f>基礎データー!F264</f>
        <v>0</v>
      </c>
      <c r="G124" s="260">
        <f>基礎データー!G264</f>
        <v>0</v>
      </c>
      <c r="H124" s="260">
        <f>基礎データー!H264</f>
        <v>0</v>
      </c>
      <c r="I124" s="260">
        <f>基礎データー!I264</f>
        <v>0</v>
      </c>
      <c r="J124" s="260">
        <f>基礎データー!J264</f>
        <v>693025</v>
      </c>
      <c r="K124" s="260">
        <f>基礎データー!K264</f>
        <v>47641780</v>
      </c>
      <c r="L124" s="260">
        <f>基礎データー!L264</f>
        <v>75015236</v>
      </c>
      <c r="M124" s="260">
        <f>基礎データー!M264</f>
        <v>0</v>
      </c>
      <c r="N124" s="555" t="s">
        <v>509</v>
      </c>
      <c r="O124" s="229">
        <f t="shared" ref="O124" si="22">AVERAGE(C124:M124)</f>
        <v>11213640.090909092</v>
      </c>
      <c r="P124" s="230"/>
      <c r="Q124" s="255" t="s">
        <v>210</v>
      </c>
      <c r="R124" s="587"/>
      <c r="S124" s="543"/>
    </row>
    <row r="125" spans="1:19" ht="20.100000000000001" customHeight="1">
      <c r="A125" s="261" t="s">
        <v>159</v>
      </c>
      <c r="B125" s="238"/>
      <c r="C125" s="262">
        <f>基礎データー!C267</f>
        <v>0</v>
      </c>
      <c r="D125" s="262">
        <f>基礎データー!D267</f>
        <v>5824114</v>
      </c>
      <c r="E125" s="262">
        <f>基礎データー!E267</f>
        <v>1304730</v>
      </c>
      <c r="F125" s="262">
        <f>基礎データー!F267</f>
        <v>3348000</v>
      </c>
      <c r="G125" s="262">
        <f>基礎データー!G267</f>
        <v>0</v>
      </c>
      <c r="H125" s="262">
        <f>基礎データー!H267</f>
        <v>0</v>
      </c>
      <c r="I125" s="262">
        <f>基礎データー!I267</f>
        <v>0</v>
      </c>
      <c r="J125" s="262">
        <f>基礎データー!J267</f>
        <v>0</v>
      </c>
      <c r="K125" s="262">
        <f>基礎データー!K267</f>
        <v>5462157</v>
      </c>
      <c r="L125" s="262">
        <f>基礎データー!L267</f>
        <v>0</v>
      </c>
      <c r="M125" s="262">
        <f>基礎データー!M267</f>
        <v>0</v>
      </c>
      <c r="N125" s="555" t="s">
        <v>509</v>
      </c>
      <c r="O125" s="229">
        <f t="shared" ref="O125:O126" si="23">AVERAGE(C125:M125)</f>
        <v>1449000.0909090908</v>
      </c>
      <c r="P125" s="230"/>
      <c r="Q125" s="255" t="s">
        <v>210</v>
      </c>
      <c r="R125" s="587"/>
      <c r="S125" s="543"/>
    </row>
    <row r="126" spans="1:19" ht="20.100000000000001" customHeight="1">
      <c r="A126" s="239" t="s">
        <v>160</v>
      </c>
      <c r="B126" s="263"/>
      <c r="C126" s="264">
        <f>基礎データー!C272</f>
        <v>42000</v>
      </c>
      <c r="D126" s="264">
        <f>基礎データー!D272</f>
        <v>812175</v>
      </c>
      <c r="E126" s="264">
        <f>基礎データー!E272</f>
        <v>103950</v>
      </c>
      <c r="F126" s="264">
        <f>基礎データー!F272</f>
        <v>563220</v>
      </c>
      <c r="G126" s="264">
        <f>基礎データー!G272</f>
        <v>607563</v>
      </c>
      <c r="H126" s="264">
        <f>基礎データー!H272</f>
        <v>682560</v>
      </c>
      <c r="I126" s="264">
        <f>基礎データー!I272</f>
        <v>594108</v>
      </c>
      <c r="J126" s="264">
        <f>基礎データー!J272</f>
        <v>1045440</v>
      </c>
      <c r="K126" s="264">
        <f>基礎データー!K272</f>
        <v>332864</v>
      </c>
      <c r="L126" s="264">
        <f>基礎データー!L272</f>
        <v>331029</v>
      </c>
      <c r="M126" s="264">
        <f>基礎データー!M272</f>
        <v>284130</v>
      </c>
      <c r="N126" s="555" t="s">
        <v>509</v>
      </c>
      <c r="O126" s="229">
        <f t="shared" si="23"/>
        <v>490821.72727272729</v>
      </c>
      <c r="P126" s="230"/>
      <c r="Q126" s="231" t="s">
        <v>204</v>
      </c>
      <c r="R126" s="540">
        <f>O126</f>
        <v>490821.72727272729</v>
      </c>
      <c r="S126" s="543"/>
    </row>
    <row r="127" spans="1:19" ht="20.100000000000001" customHeight="1">
      <c r="A127" s="237"/>
      <c r="B127" s="238" t="s">
        <v>41</v>
      </c>
      <c r="C127" s="227">
        <f>基礎データー!C282</f>
        <v>42000</v>
      </c>
      <c r="D127" s="227">
        <f>基礎データー!D282</f>
        <v>6636289</v>
      </c>
      <c r="E127" s="227">
        <f>基礎データー!E282</f>
        <v>1408680</v>
      </c>
      <c r="F127" s="227">
        <f>基礎データー!F282</f>
        <v>3911220</v>
      </c>
      <c r="G127" s="227">
        <f>基礎データー!G282</f>
        <v>607563</v>
      </c>
      <c r="H127" s="227">
        <f>基礎データー!H282</f>
        <v>682560</v>
      </c>
      <c r="I127" s="227">
        <f>基礎データー!I282</f>
        <v>594108</v>
      </c>
      <c r="J127" s="227">
        <f>基礎データー!J282</f>
        <v>1738465</v>
      </c>
      <c r="K127" s="227">
        <f>基礎データー!K282</f>
        <v>53436801</v>
      </c>
      <c r="L127" s="227">
        <f>基礎データー!L282</f>
        <v>75346265</v>
      </c>
      <c r="M127" s="227">
        <f>基礎データー!M282</f>
        <v>284130</v>
      </c>
    </row>
    <row r="128" spans="1:19" ht="20.100000000000001" customHeight="1" thickBot="1">
      <c r="C128" s="258"/>
      <c r="D128" s="258"/>
      <c r="E128" s="258"/>
      <c r="F128" s="258"/>
      <c r="G128" s="258"/>
      <c r="H128" s="258"/>
      <c r="I128" s="258"/>
      <c r="J128" s="258"/>
      <c r="K128" s="258"/>
      <c r="L128" s="258"/>
      <c r="M128" s="258"/>
    </row>
    <row r="129" spans="1:13" ht="20.100000000000001" customHeight="1" thickBot="1">
      <c r="A129" s="265"/>
      <c r="B129" s="266" t="s">
        <v>60</v>
      </c>
      <c r="C129" s="267">
        <f>基礎データー!C284</f>
        <v>129248811</v>
      </c>
      <c r="D129" s="267">
        <f>基礎データー!D284</f>
        <v>135916489</v>
      </c>
      <c r="E129" s="267">
        <f>基礎データー!E284</f>
        <v>147300167</v>
      </c>
      <c r="F129" s="267">
        <f>基礎データー!F284</f>
        <v>155972350</v>
      </c>
      <c r="G129" s="267">
        <f>基礎データー!G284</f>
        <v>168586379</v>
      </c>
      <c r="H129" s="267">
        <f>基礎データー!H284</f>
        <v>183201165</v>
      </c>
      <c r="I129" s="267">
        <f>基礎データー!I284</f>
        <v>199396216</v>
      </c>
      <c r="J129" s="267">
        <f>基礎データー!J284</f>
        <v>211485946</v>
      </c>
      <c r="K129" s="267">
        <f>基礎データー!K284</f>
        <v>173058991</v>
      </c>
      <c r="L129" s="267">
        <f>基礎データー!L284</f>
        <v>113480586</v>
      </c>
      <c r="M129" s="548">
        <f>基礎データー!M284</f>
        <v>128196029</v>
      </c>
    </row>
    <row r="130" spans="1:13" ht="15.95" customHeight="1"/>
    <row r="131" spans="1:13" ht="15.95" customHeight="1"/>
    <row r="132" spans="1:13" ht="15.95" customHeight="1"/>
    <row r="133" spans="1:13" ht="15.95" customHeight="1"/>
    <row r="134" spans="1:13" ht="17.100000000000001" customHeight="1"/>
  </sheetData>
  <mergeCells count="81">
    <mergeCell ref="N116:N117"/>
    <mergeCell ref="O116:O117"/>
    <mergeCell ref="P116:P117"/>
    <mergeCell ref="Q116:S117"/>
    <mergeCell ref="N122:N123"/>
    <mergeCell ref="O122:O123"/>
    <mergeCell ref="P122:P123"/>
    <mergeCell ref="Q122:S123"/>
    <mergeCell ref="N100:N101"/>
    <mergeCell ref="O100:O101"/>
    <mergeCell ref="P100:P101"/>
    <mergeCell ref="Q100:S101"/>
    <mergeCell ref="N106:N107"/>
    <mergeCell ref="O106:O107"/>
    <mergeCell ref="P106:P107"/>
    <mergeCell ref="Q106:S107"/>
    <mergeCell ref="N84:N85"/>
    <mergeCell ref="O84:O85"/>
    <mergeCell ref="P84:P85"/>
    <mergeCell ref="Q84:S85"/>
    <mergeCell ref="N90:N91"/>
    <mergeCell ref="O90:O91"/>
    <mergeCell ref="P90:P91"/>
    <mergeCell ref="Q90:S91"/>
    <mergeCell ref="N68:N69"/>
    <mergeCell ref="O68:O69"/>
    <mergeCell ref="P68:P69"/>
    <mergeCell ref="Q68:S69"/>
    <mergeCell ref="N74:N75"/>
    <mergeCell ref="O74:O75"/>
    <mergeCell ref="P74:P75"/>
    <mergeCell ref="Q74:S75"/>
    <mergeCell ref="N52:N53"/>
    <mergeCell ref="O52:O53"/>
    <mergeCell ref="P52:P53"/>
    <mergeCell ref="Q52:S53"/>
    <mergeCell ref="N58:N59"/>
    <mergeCell ref="O58:O59"/>
    <mergeCell ref="P58:P59"/>
    <mergeCell ref="Q58:S59"/>
    <mergeCell ref="Q6:S7"/>
    <mergeCell ref="N14:N15"/>
    <mergeCell ref="O14:O15"/>
    <mergeCell ref="P14:P15"/>
    <mergeCell ref="Q14:S15"/>
    <mergeCell ref="P35:P36"/>
    <mergeCell ref="N42:N43"/>
    <mergeCell ref="O42:O43"/>
    <mergeCell ref="P42:P43"/>
    <mergeCell ref="N6:N7"/>
    <mergeCell ref="O6:O7"/>
    <mergeCell ref="P6:P7"/>
    <mergeCell ref="A21:B21"/>
    <mergeCell ref="A36:B36"/>
    <mergeCell ref="A43:B43"/>
    <mergeCell ref="N35:N36"/>
    <mergeCell ref="O35:O36"/>
    <mergeCell ref="A123:B123"/>
    <mergeCell ref="A124:B124"/>
    <mergeCell ref="A76:B76"/>
    <mergeCell ref="A85:B85"/>
    <mergeCell ref="A91:B91"/>
    <mergeCell ref="A92:B92"/>
    <mergeCell ref="A101:B101"/>
    <mergeCell ref="A107:B107"/>
    <mergeCell ref="Q1:S1"/>
    <mergeCell ref="Q2:S2"/>
    <mergeCell ref="A108:B108"/>
    <mergeCell ref="A117:B117"/>
    <mergeCell ref="A44:B44"/>
    <mergeCell ref="A53:B53"/>
    <mergeCell ref="A59:B59"/>
    <mergeCell ref="A60:B60"/>
    <mergeCell ref="A69:B69"/>
    <mergeCell ref="P24:P31"/>
    <mergeCell ref="A75:B75"/>
    <mergeCell ref="A7:B7"/>
    <mergeCell ref="A15:B15"/>
    <mergeCell ref="A20:B20"/>
    <mergeCell ref="Q35:S36"/>
    <mergeCell ref="Q42:S43"/>
  </mergeCells>
  <phoneticPr fontId="1"/>
  <pageMargins left="0.23622047244094491" right="0.23622047244094491" top="0.35433070866141736" bottom="0.35433070866141736" header="0.31496062992125984" footer="0.31496062992125984"/>
  <pageSetup paperSize="9" scale="76" fitToHeight="0" orientation="landscape" r:id="rId1"/>
  <headerFooter>
    <oddFooter>&amp;C&amp;P / &amp;N ページ</oddFooter>
  </headerFooter>
  <rowBreaks count="3" manualBreakCount="3">
    <brk id="32" max="17" man="1"/>
    <brk id="66" max="17" man="1"/>
    <brk id="98"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A492-5987-4460-B72C-BFD3EEDFCEA1}">
  <sheetPr>
    <pageSetUpPr fitToPage="1"/>
  </sheetPr>
  <dimension ref="A1:X99"/>
  <sheetViews>
    <sheetView zoomScaleNormal="100" workbookViewId="0">
      <pane ySplit="5" topLeftCell="A54" activePane="bottomLeft" state="frozen"/>
      <selection pane="bottomLeft" activeCell="P90" sqref="P90"/>
    </sheetView>
  </sheetViews>
  <sheetFormatPr defaultRowHeight="13.5"/>
  <cols>
    <col min="1" max="1" width="8.875" style="318" customWidth="1"/>
    <col min="2" max="2" width="6.375" style="318" bestFit="1" customWidth="1"/>
    <col min="3" max="16" width="11.625" style="318" customWidth="1"/>
    <col min="17" max="17" width="10" style="318" customWidth="1"/>
    <col min="18" max="23" width="11.625" style="318" customWidth="1"/>
    <col min="24" max="16384" width="9" style="318"/>
  </cols>
  <sheetData>
    <row r="1" spans="1:24" ht="27" customHeight="1">
      <c r="A1" s="745" t="s">
        <v>345</v>
      </c>
      <c r="B1" s="745"/>
      <c r="I1" s="364" t="s">
        <v>479</v>
      </c>
      <c r="J1" s="364" t="s">
        <v>0</v>
      </c>
      <c r="K1" s="364" t="s">
        <v>249</v>
      </c>
      <c r="L1" s="364" t="s">
        <v>250</v>
      </c>
      <c r="M1" s="364" t="s">
        <v>251</v>
      </c>
      <c r="N1" s="364" t="s">
        <v>252</v>
      </c>
      <c r="O1" s="364" t="s">
        <v>253</v>
      </c>
      <c r="P1" s="364" t="s">
        <v>254</v>
      </c>
      <c r="Q1" s="365"/>
      <c r="R1" s="365"/>
      <c r="S1" s="365"/>
      <c r="T1" s="365"/>
      <c r="U1" s="365"/>
      <c r="V1" s="365"/>
      <c r="W1" s="365"/>
      <c r="X1" s="365"/>
    </row>
    <row r="2" spans="1:24" ht="27" customHeight="1">
      <c r="A2" s="366"/>
      <c r="B2" s="366"/>
      <c r="I2" s="364" t="s">
        <v>255</v>
      </c>
      <c r="J2" s="364">
        <v>76</v>
      </c>
      <c r="K2" s="364">
        <v>5</v>
      </c>
      <c r="L2" s="364">
        <v>73</v>
      </c>
      <c r="M2" s="364">
        <v>73</v>
      </c>
      <c r="N2" s="364">
        <v>73</v>
      </c>
      <c r="O2" s="364">
        <v>118.2</v>
      </c>
      <c r="P2" s="364">
        <v>95.8</v>
      </c>
      <c r="Q2" s="365"/>
      <c r="R2" s="365"/>
      <c r="S2" s="365"/>
      <c r="T2" s="365"/>
      <c r="U2" s="365"/>
      <c r="V2" s="365"/>
      <c r="W2" s="365"/>
      <c r="X2" s="365"/>
    </row>
    <row r="3" spans="1:24" s="182" customFormat="1" ht="27" customHeight="1">
      <c r="A3" s="367" t="s">
        <v>248</v>
      </c>
      <c r="I3" s="368" t="s">
        <v>480</v>
      </c>
      <c r="J3" s="369" t="s">
        <v>0</v>
      </c>
      <c r="K3" s="369" t="s">
        <v>249</v>
      </c>
      <c r="L3" s="369" t="s">
        <v>250</v>
      </c>
      <c r="M3" s="369" t="s">
        <v>251</v>
      </c>
      <c r="N3" s="369" t="s">
        <v>252</v>
      </c>
      <c r="O3" s="369" t="s">
        <v>253</v>
      </c>
      <c r="P3" s="369" t="s">
        <v>254</v>
      </c>
      <c r="Q3" s="370"/>
      <c r="R3" s="370"/>
      <c r="S3" s="370"/>
      <c r="T3" s="370"/>
      <c r="U3" s="370"/>
      <c r="V3" s="370"/>
      <c r="W3" s="370"/>
      <c r="X3" s="370"/>
    </row>
    <row r="4" spans="1:24" s="182" customFormat="1" ht="27" customHeight="1">
      <c r="I4" s="371" t="s">
        <v>255</v>
      </c>
      <c r="J4" s="371">
        <v>76</v>
      </c>
      <c r="K4" s="371">
        <v>5</v>
      </c>
      <c r="L4" s="371">
        <v>82</v>
      </c>
      <c r="M4" s="371">
        <v>82</v>
      </c>
      <c r="N4" s="371">
        <v>82</v>
      </c>
      <c r="O4" s="371">
        <v>127</v>
      </c>
      <c r="P4" s="371">
        <v>105</v>
      </c>
      <c r="Q4" s="370"/>
      <c r="R4" s="370"/>
      <c r="S4" s="370"/>
      <c r="T4" s="370"/>
      <c r="U4" s="370"/>
      <c r="V4" s="370"/>
      <c r="W4" s="370"/>
      <c r="X4" s="370"/>
    </row>
    <row r="5" spans="1:24" s="182" customFormat="1" ht="27" customHeight="1">
      <c r="J5" s="372"/>
      <c r="K5" s="372"/>
      <c r="L5" s="372"/>
      <c r="M5" s="372"/>
      <c r="N5" s="372"/>
      <c r="O5" s="372"/>
      <c r="P5" s="372"/>
      <c r="Q5" s="373"/>
      <c r="R5" s="370"/>
      <c r="S5" s="370"/>
      <c r="T5" s="370"/>
      <c r="U5" s="370"/>
      <c r="V5" s="370"/>
      <c r="W5" s="370"/>
      <c r="X5" s="370"/>
    </row>
    <row r="6" spans="1:24" s="182" customFormat="1" ht="27" customHeight="1">
      <c r="A6" s="181" t="s">
        <v>250</v>
      </c>
      <c r="K6" s="182" t="s">
        <v>481</v>
      </c>
      <c r="Q6" s="370"/>
      <c r="R6" s="370" t="s">
        <v>256</v>
      </c>
      <c r="S6" s="370"/>
      <c r="T6" s="370"/>
      <c r="U6" s="370"/>
      <c r="V6" s="370"/>
      <c r="W6" s="370"/>
      <c r="X6" s="370"/>
    </row>
    <row r="7" spans="1:24" s="378" customFormat="1" ht="27" customHeight="1">
      <c r="A7" s="743" t="s">
        <v>257</v>
      </c>
      <c r="B7" s="744" t="s">
        <v>258</v>
      </c>
      <c r="C7" s="374" t="s">
        <v>259</v>
      </c>
      <c r="D7" s="375" t="s">
        <v>0</v>
      </c>
      <c r="E7" s="376" t="s">
        <v>260</v>
      </c>
      <c r="F7" s="375" t="s">
        <v>261</v>
      </c>
      <c r="G7" s="376" t="s">
        <v>262</v>
      </c>
      <c r="H7" s="377" t="s">
        <v>263</v>
      </c>
      <c r="I7" s="376" t="s">
        <v>264</v>
      </c>
      <c r="K7" s="379" t="s">
        <v>0</v>
      </c>
      <c r="L7" s="380" t="s">
        <v>260</v>
      </c>
      <c r="M7" s="379" t="s">
        <v>261</v>
      </c>
      <c r="N7" s="380" t="s">
        <v>262</v>
      </c>
      <c r="O7" s="532" t="s">
        <v>500</v>
      </c>
      <c r="P7" s="591">
        <f>L4</f>
        <v>82</v>
      </c>
      <c r="Q7" s="381"/>
      <c r="R7" s="382" t="s">
        <v>0</v>
      </c>
      <c r="S7" s="383" t="s">
        <v>260</v>
      </c>
      <c r="T7" s="382" t="s">
        <v>261</v>
      </c>
      <c r="U7" s="383" t="s">
        <v>262</v>
      </c>
      <c r="V7" s="384" t="s">
        <v>263</v>
      </c>
      <c r="W7" s="383" t="s">
        <v>264</v>
      </c>
      <c r="X7" s="381"/>
    </row>
    <row r="8" spans="1:24" s="378" customFormat="1" ht="27" customHeight="1">
      <c r="A8" s="743"/>
      <c r="B8" s="744"/>
      <c r="C8" s="385" t="s">
        <v>265</v>
      </c>
      <c r="D8" s="386" t="s">
        <v>266</v>
      </c>
      <c r="E8" s="387" t="s">
        <v>267</v>
      </c>
      <c r="F8" s="386" t="s">
        <v>266</v>
      </c>
      <c r="G8" s="387" t="s">
        <v>267</v>
      </c>
      <c r="H8" s="386" t="s">
        <v>268</v>
      </c>
      <c r="I8" s="387" t="s">
        <v>267</v>
      </c>
      <c r="K8" s="388" t="s">
        <v>265</v>
      </c>
      <c r="L8" s="389" t="s">
        <v>267</v>
      </c>
      <c r="M8" s="388" t="s">
        <v>265</v>
      </c>
      <c r="N8" s="389" t="s">
        <v>267</v>
      </c>
      <c r="O8" s="388" t="s">
        <v>265</v>
      </c>
      <c r="P8" s="389" t="s">
        <v>267</v>
      </c>
      <c r="Q8" s="381"/>
      <c r="R8" s="390" t="s">
        <v>265</v>
      </c>
      <c r="S8" s="391" t="s">
        <v>267</v>
      </c>
      <c r="T8" s="390" t="s">
        <v>265</v>
      </c>
      <c r="U8" s="391" t="s">
        <v>267</v>
      </c>
      <c r="V8" s="390" t="s">
        <v>265</v>
      </c>
      <c r="W8" s="391" t="s">
        <v>267</v>
      </c>
      <c r="X8" s="381"/>
    </row>
    <row r="9" spans="1:24" s="182" customFormat="1" ht="27" customHeight="1">
      <c r="A9" s="392" t="s">
        <v>269</v>
      </c>
      <c r="B9" s="393">
        <v>15</v>
      </c>
      <c r="C9" s="394">
        <v>90</v>
      </c>
      <c r="D9" s="395">
        <v>6840</v>
      </c>
      <c r="E9" s="396">
        <v>102600</v>
      </c>
      <c r="F9" s="395">
        <v>450</v>
      </c>
      <c r="G9" s="397">
        <v>6750</v>
      </c>
      <c r="H9" s="395">
        <v>6570</v>
      </c>
      <c r="I9" s="397">
        <v>98550</v>
      </c>
      <c r="J9" s="181"/>
      <c r="K9" s="395">
        <f>ROUNDUP(C9*J4,-1)</f>
        <v>6840</v>
      </c>
      <c r="L9" s="396">
        <f>B9*K9</f>
        <v>102600</v>
      </c>
      <c r="M9" s="395">
        <f>ROUNDUP(C9*K4,-1)</f>
        <v>450</v>
      </c>
      <c r="N9" s="397">
        <f>B9*M9</f>
        <v>6750</v>
      </c>
      <c r="O9" s="395">
        <f>ROUNDUP(C9*L4,-1)</f>
        <v>7380</v>
      </c>
      <c r="P9" s="397">
        <f>B9*O9</f>
        <v>110700</v>
      </c>
      <c r="Q9" s="398"/>
      <c r="R9" s="399">
        <f>ROUND(C9*J4,-1)</f>
        <v>6840</v>
      </c>
      <c r="S9" s="400">
        <f>B9*R9</f>
        <v>102600</v>
      </c>
      <c r="T9" s="399">
        <f>ROUND(C9*K4,-1)</f>
        <v>450</v>
      </c>
      <c r="U9" s="401">
        <f>B9*T9</f>
        <v>6750</v>
      </c>
      <c r="V9" s="399">
        <f>ROUND(C9*L4,-1)</f>
        <v>7380</v>
      </c>
      <c r="W9" s="401">
        <f>B9*V9</f>
        <v>110700</v>
      </c>
      <c r="X9" s="370"/>
    </row>
    <row r="10" spans="1:24" s="182" customFormat="1" ht="27" customHeight="1">
      <c r="A10" s="392" t="s">
        <v>270</v>
      </c>
      <c r="B10" s="393">
        <v>15</v>
      </c>
      <c r="C10" s="394">
        <v>90</v>
      </c>
      <c r="D10" s="395">
        <v>6840</v>
      </c>
      <c r="E10" s="397">
        <v>102600</v>
      </c>
      <c r="F10" s="395">
        <v>450</v>
      </c>
      <c r="G10" s="397">
        <v>6750</v>
      </c>
      <c r="H10" s="395">
        <v>6570</v>
      </c>
      <c r="I10" s="397">
        <v>98550</v>
      </c>
      <c r="J10" s="181"/>
      <c r="K10" s="395">
        <f>ROUNDUP(C10*J4,-1)</f>
        <v>6840</v>
      </c>
      <c r="L10" s="397">
        <f t="shared" ref="L10:L18" si="0">B10*K10</f>
        <v>102600</v>
      </c>
      <c r="M10" s="395">
        <f>ROUNDUP(C10*K4,-1)</f>
        <v>450</v>
      </c>
      <c r="N10" s="397">
        <f t="shared" ref="N10:N18" si="1">B10*M10</f>
        <v>6750</v>
      </c>
      <c r="O10" s="395">
        <f>ROUNDUP(C10*L4,-1)</f>
        <v>7380</v>
      </c>
      <c r="P10" s="397">
        <f t="shared" ref="P10:P18" si="2">B10*O10</f>
        <v>110700</v>
      </c>
      <c r="Q10" s="398"/>
      <c r="R10" s="399">
        <f>ROUND(C10*J4,-1)</f>
        <v>6840</v>
      </c>
      <c r="S10" s="400">
        <f t="shared" ref="S10:S18" si="3">B10*R10</f>
        <v>102600</v>
      </c>
      <c r="T10" s="399">
        <f>ROUND(C10*K4,-1)</f>
        <v>450</v>
      </c>
      <c r="U10" s="401">
        <f t="shared" ref="U10:U18" si="4">B10*T10</f>
        <v>6750</v>
      </c>
      <c r="V10" s="399">
        <f>ROUND(C10*L4,-1)</f>
        <v>7380</v>
      </c>
      <c r="W10" s="401">
        <f t="shared" ref="W10:W18" si="5">B10*V10</f>
        <v>110700</v>
      </c>
      <c r="X10" s="370"/>
    </row>
    <row r="11" spans="1:24" s="182" customFormat="1" ht="27" customHeight="1">
      <c r="A11" s="392" t="s">
        <v>271</v>
      </c>
      <c r="B11" s="393">
        <v>15</v>
      </c>
      <c r="C11" s="394">
        <v>91.01</v>
      </c>
      <c r="D11" s="395">
        <v>6920</v>
      </c>
      <c r="E11" s="397">
        <v>103800</v>
      </c>
      <c r="F11" s="395">
        <v>460</v>
      </c>
      <c r="G11" s="397">
        <v>6900</v>
      </c>
      <c r="H11" s="395">
        <v>6640</v>
      </c>
      <c r="I11" s="397">
        <v>99600</v>
      </c>
      <c r="J11" s="181"/>
      <c r="K11" s="395">
        <f>ROUNDUP(C11*J4,-1)</f>
        <v>6920</v>
      </c>
      <c r="L11" s="397">
        <f t="shared" si="0"/>
        <v>103800</v>
      </c>
      <c r="M11" s="395">
        <f>ROUNDUP(C11*K4,-1)</f>
        <v>460</v>
      </c>
      <c r="N11" s="397">
        <f>B11*M11</f>
        <v>6900</v>
      </c>
      <c r="O11" s="395">
        <f>ROUNDUP(C11*L4,-1)</f>
        <v>7470</v>
      </c>
      <c r="P11" s="397">
        <f t="shared" si="2"/>
        <v>112050</v>
      </c>
      <c r="Q11" s="398"/>
      <c r="R11" s="399">
        <f>ROUND(C11*J4,-1)</f>
        <v>6920</v>
      </c>
      <c r="S11" s="400">
        <f t="shared" si="3"/>
        <v>103800</v>
      </c>
      <c r="T11" s="399">
        <f>ROUND(C11*K4,-1)</f>
        <v>460</v>
      </c>
      <c r="U11" s="401">
        <f t="shared" si="4"/>
        <v>6900</v>
      </c>
      <c r="V11" s="399">
        <f>ROUND(C11*L4,-1)</f>
        <v>7460</v>
      </c>
      <c r="W11" s="401">
        <f t="shared" si="5"/>
        <v>111900</v>
      </c>
      <c r="X11" s="370"/>
    </row>
    <row r="12" spans="1:24" s="182" customFormat="1" ht="27" customHeight="1">
      <c r="A12" s="392" t="s">
        <v>272</v>
      </c>
      <c r="B12" s="393">
        <v>14</v>
      </c>
      <c r="C12" s="394">
        <v>92.8</v>
      </c>
      <c r="D12" s="395">
        <v>7060</v>
      </c>
      <c r="E12" s="397">
        <v>98840</v>
      </c>
      <c r="F12" s="395">
        <v>470</v>
      </c>
      <c r="G12" s="397">
        <v>6580</v>
      </c>
      <c r="H12" s="395">
        <v>6770</v>
      </c>
      <c r="I12" s="397">
        <v>94780</v>
      </c>
      <c r="J12" s="181"/>
      <c r="K12" s="395">
        <f>ROUNDUP(C12*J4,-1)</f>
        <v>7060</v>
      </c>
      <c r="L12" s="397">
        <f t="shared" si="0"/>
        <v>98840</v>
      </c>
      <c r="M12" s="395">
        <f>ROUNDUP(C12*K4,-1)</f>
        <v>470</v>
      </c>
      <c r="N12" s="397">
        <f t="shared" si="1"/>
        <v>6580</v>
      </c>
      <c r="O12" s="395">
        <f>ROUNDUP(C12*L4,-1)</f>
        <v>7610</v>
      </c>
      <c r="P12" s="397">
        <f t="shared" si="2"/>
        <v>106540</v>
      </c>
      <c r="Q12" s="398"/>
      <c r="R12" s="399">
        <f>ROUND(C12*J4,-1)</f>
        <v>7050</v>
      </c>
      <c r="S12" s="400">
        <f t="shared" si="3"/>
        <v>98700</v>
      </c>
      <c r="T12" s="399">
        <f>ROUND(C12*K4,-1)</f>
        <v>460</v>
      </c>
      <c r="U12" s="401">
        <f t="shared" si="4"/>
        <v>6440</v>
      </c>
      <c r="V12" s="399">
        <f>ROUND(C12*L4,-1)</f>
        <v>7610</v>
      </c>
      <c r="W12" s="401">
        <f t="shared" si="5"/>
        <v>106540</v>
      </c>
      <c r="X12" s="370"/>
    </row>
    <row r="13" spans="1:24" s="182" customFormat="1" ht="27" customHeight="1">
      <c r="A13" s="392" t="s">
        <v>273</v>
      </c>
      <c r="B13" s="393">
        <v>15</v>
      </c>
      <c r="C13" s="394">
        <v>92.8</v>
      </c>
      <c r="D13" s="395">
        <v>7060</v>
      </c>
      <c r="E13" s="397">
        <v>105900</v>
      </c>
      <c r="F13" s="395">
        <v>470</v>
      </c>
      <c r="G13" s="397">
        <v>7050</v>
      </c>
      <c r="H13" s="395">
        <v>6770</v>
      </c>
      <c r="I13" s="397">
        <v>101550</v>
      </c>
      <c r="J13" s="181"/>
      <c r="K13" s="395">
        <f>ROUNDUP(C13*J4,-1)</f>
        <v>7060</v>
      </c>
      <c r="L13" s="397">
        <f t="shared" si="0"/>
        <v>105900</v>
      </c>
      <c r="M13" s="395">
        <f>ROUNDUP(C13*K4,-1)</f>
        <v>470</v>
      </c>
      <c r="N13" s="397">
        <f t="shared" si="1"/>
        <v>7050</v>
      </c>
      <c r="O13" s="395">
        <f>ROUNDUP(C13*L4,-1)</f>
        <v>7610</v>
      </c>
      <c r="P13" s="397">
        <f t="shared" si="2"/>
        <v>114150</v>
      </c>
      <c r="Q13" s="398"/>
      <c r="R13" s="399">
        <f>ROUND(C13*J4,-1)</f>
        <v>7050</v>
      </c>
      <c r="S13" s="400">
        <f t="shared" si="3"/>
        <v>105750</v>
      </c>
      <c r="T13" s="399">
        <f>ROUND(C13*K4,-1)</f>
        <v>460</v>
      </c>
      <c r="U13" s="401">
        <f t="shared" si="4"/>
        <v>6900</v>
      </c>
      <c r="V13" s="399">
        <f>ROUND(C13*L4,-1)</f>
        <v>7610</v>
      </c>
      <c r="W13" s="401">
        <f t="shared" si="5"/>
        <v>114150</v>
      </c>
      <c r="X13" s="370"/>
    </row>
    <row r="14" spans="1:24" s="182" customFormat="1" ht="27" customHeight="1">
      <c r="A14" s="392" t="s">
        <v>274</v>
      </c>
      <c r="B14" s="393">
        <v>15</v>
      </c>
      <c r="C14" s="394">
        <v>95.2</v>
      </c>
      <c r="D14" s="395">
        <v>7240</v>
      </c>
      <c r="E14" s="397">
        <v>108600</v>
      </c>
      <c r="F14" s="395">
        <v>480</v>
      </c>
      <c r="G14" s="397">
        <v>7200</v>
      </c>
      <c r="H14" s="395">
        <v>6950</v>
      </c>
      <c r="I14" s="397">
        <v>104250</v>
      </c>
      <c r="J14" s="181"/>
      <c r="K14" s="395">
        <f>ROUNDUP(C14*J4,-1)</f>
        <v>7240</v>
      </c>
      <c r="L14" s="397">
        <f t="shared" si="0"/>
        <v>108600</v>
      </c>
      <c r="M14" s="395">
        <f>ROUNDUP(C14*K4,-1)</f>
        <v>480</v>
      </c>
      <c r="N14" s="397">
        <f t="shared" si="1"/>
        <v>7200</v>
      </c>
      <c r="O14" s="395">
        <f>ROUNDUP(C14*L4,-1)</f>
        <v>7810</v>
      </c>
      <c r="P14" s="397">
        <f t="shared" si="2"/>
        <v>117150</v>
      </c>
      <c r="Q14" s="398"/>
      <c r="R14" s="399">
        <f>ROUND(C14*J4,-1)</f>
        <v>7240</v>
      </c>
      <c r="S14" s="400">
        <f t="shared" si="3"/>
        <v>108600</v>
      </c>
      <c r="T14" s="399">
        <f>ROUND(C14*K4,-1)</f>
        <v>480</v>
      </c>
      <c r="U14" s="401">
        <f t="shared" si="4"/>
        <v>7200</v>
      </c>
      <c r="V14" s="399">
        <f>ROUND(C14*L4,-1)</f>
        <v>7810</v>
      </c>
      <c r="W14" s="401">
        <f t="shared" si="5"/>
        <v>117150</v>
      </c>
      <c r="X14" s="370"/>
    </row>
    <row r="15" spans="1:24" s="182" customFormat="1" ht="27" customHeight="1">
      <c r="A15" s="392" t="s">
        <v>275</v>
      </c>
      <c r="B15" s="393">
        <v>1</v>
      </c>
      <c r="C15" s="394">
        <v>96.32</v>
      </c>
      <c r="D15" s="395">
        <v>7330</v>
      </c>
      <c r="E15" s="397">
        <v>7330</v>
      </c>
      <c r="F15" s="395">
        <v>490</v>
      </c>
      <c r="G15" s="397">
        <v>490</v>
      </c>
      <c r="H15" s="395">
        <v>7030</v>
      </c>
      <c r="I15" s="397">
        <v>7030</v>
      </c>
      <c r="J15" s="181"/>
      <c r="K15" s="395">
        <f>ROUNDUP(C15*J4,-1)</f>
        <v>7330</v>
      </c>
      <c r="L15" s="397">
        <f t="shared" si="0"/>
        <v>7330</v>
      </c>
      <c r="M15" s="395">
        <f>ROUNDUP(C15*K4,-1)</f>
        <v>490</v>
      </c>
      <c r="N15" s="397">
        <f t="shared" si="1"/>
        <v>490</v>
      </c>
      <c r="O15" s="395">
        <f>ROUNDUP(C15*L4,-1)</f>
        <v>7900</v>
      </c>
      <c r="P15" s="397">
        <f t="shared" si="2"/>
        <v>7900</v>
      </c>
      <c r="Q15" s="398"/>
      <c r="R15" s="399">
        <f>ROUND(C15*J4,-1)</f>
        <v>7320</v>
      </c>
      <c r="S15" s="400">
        <f t="shared" si="3"/>
        <v>7320</v>
      </c>
      <c r="T15" s="399">
        <f>ROUND(C15*K4,-1)</f>
        <v>480</v>
      </c>
      <c r="U15" s="401">
        <f t="shared" si="4"/>
        <v>480</v>
      </c>
      <c r="V15" s="399">
        <f>ROUND(C15*L4,-1)</f>
        <v>7900</v>
      </c>
      <c r="W15" s="401">
        <f t="shared" si="5"/>
        <v>7900</v>
      </c>
      <c r="X15" s="370"/>
    </row>
    <row r="16" spans="1:24" s="182" customFormat="1" ht="27" customHeight="1">
      <c r="A16" s="392" t="s">
        <v>276</v>
      </c>
      <c r="B16" s="393">
        <v>15</v>
      </c>
      <c r="C16" s="394">
        <v>104.3</v>
      </c>
      <c r="D16" s="395">
        <v>7930</v>
      </c>
      <c r="E16" s="397">
        <v>118950</v>
      </c>
      <c r="F16" s="395">
        <v>530</v>
      </c>
      <c r="G16" s="397">
        <v>7950</v>
      </c>
      <c r="H16" s="395">
        <v>7610</v>
      </c>
      <c r="I16" s="397">
        <v>114150</v>
      </c>
      <c r="J16" s="181"/>
      <c r="K16" s="395">
        <f>ROUNDUP(C16*J4,-1)</f>
        <v>7930</v>
      </c>
      <c r="L16" s="397">
        <f t="shared" si="0"/>
        <v>118950</v>
      </c>
      <c r="M16" s="395">
        <f>ROUNDUP(C16*K4,-1)</f>
        <v>530</v>
      </c>
      <c r="N16" s="397">
        <f t="shared" si="1"/>
        <v>7950</v>
      </c>
      <c r="O16" s="395">
        <f>ROUNDUP(C16*L4,-1)</f>
        <v>8560</v>
      </c>
      <c r="P16" s="397">
        <f t="shared" si="2"/>
        <v>128400</v>
      </c>
      <c r="Q16" s="398"/>
      <c r="R16" s="399">
        <f>ROUND(C16*J4,-1)</f>
        <v>7930</v>
      </c>
      <c r="S16" s="400">
        <f t="shared" si="3"/>
        <v>118950</v>
      </c>
      <c r="T16" s="399">
        <f>ROUND(C16*K4,-1)</f>
        <v>520</v>
      </c>
      <c r="U16" s="401">
        <f t="shared" si="4"/>
        <v>7800</v>
      </c>
      <c r="V16" s="399">
        <f>ROUND(C16*L4,-1)</f>
        <v>8550</v>
      </c>
      <c r="W16" s="401">
        <f t="shared" si="5"/>
        <v>128250</v>
      </c>
      <c r="X16" s="370"/>
    </row>
    <row r="17" spans="1:24" s="182" customFormat="1" ht="27" customHeight="1">
      <c r="A17" s="392" t="s">
        <v>277</v>
      </c>
      <c r="B17" s="393">
        <v>14</v>
      </c>
      <c r="C17" s="394">
        <v>111.27</v>
      </c>
      <c r="D17" s="395">
        <v>8460</v>
      </c>
      <c r="E17" s="397">
        <v>118440</v>
      </c>
      <c r="F17" s="395">
        <v>560</v>
      </c>
      <c r="G17" s="397">
        <v>7840</v>
      </c>
      <c r="H17" s="395">
        <v>8120</v>
      </c>
      <c r="I17" s="397">
        <v>113680</v>
      </c>
      <c r="J17" s="181"/>
      <c r="K17" s="395">
        <f>ROUNDUP(C17*J4,-1)</f>
        <v>8460</v>
      </c>
      <c r="L17" s="397">
        <f t="shared" si="0"/>
        <v>118440</v>
      </c>
      <c r="M17" s="395">
        <f>ROUNDUP(C17*K4,-1)</f>
        <v>560</v>
      </c>
      <c r="N17" s="397">
        <f t="shared" si="1"/>
        <v>7840</v>
      </c>
      <c r="O17" s="395">
        <f>ROUNDUP(C17*L4,-1)</f>
        <v>9130</v>
      </c>
      <c r="P17" s="397">
        <f t="shared" si="2"/>
        <v>127820</v>
      </c>
      <c r="Q17" s="398"/>
      <c r="R17" s="399">
        <f>ROUND(C17*J4,-1)</f>
        <v>8460</v>
      </c>
      <c r="S17" s="400">
        <f t="shared" si="3"/>
        <v>118440</v>
      </c>
      <c r="T17" s="399">
        <f>ROUND(C17*K4,-1)</f>
        <v>560</v>
      </c>
      <c r="U17" s="401">
        <f t="shared" si="4"/>
        <v>7840</v>
      </c>
      <c r="V17" s="399">
        <f>ROUND(C17*L4,-1)</f>
        <v>9120</v>
      </c>
      <c r="W17" s="401">
        <f t="shared" si="5"/>
        <v>127680</v>
      </c>
      <c r="X17" s="370"/>
    </row>
    <row r="18" spans="1:24" s="182" customFormat="1" ht="27" customHeight="1">
      <c r="A18" s="392" t="s">
        <v>278</v>
      </c>
      <c r="B18" s="393">
        <v>12</v>
      </c>
      <c r="C18" s="394">
        <v>113.7</v>
      </c>
      <c r="D18" s="395">
        <v>8650</v>
      </c>
      <c r="E18" s="397">
        <v>103800</v>
      </c>
      <c r="F18" s="395">
        <v>570</v>
      </c>
      <c r="G18" s="397">
        <v>6840</v>
      </c>
      <c r="H18" s="395">
        <v>8300</v>
      </c>
      <c r="I18" s="397">
        <v>99600</v>
      </c>
      <c r="J18" s="181"/>
      <c r="K18" s="395">
        <f>ROUNDUP(C18*J4,-1)</f>
        <v>8650</v>
      </c>
      <c r="L18" s="397">
        <f t="shared" si="0"/>
        <v>103800</v>
      </c>
      <c r="M18" s="395">
        <f>ROUNDUP(C18*K4,-1)</f>
        <v>570</v>
      </c>
      <c r="N18" s="397">
        <f t="shared" si="1"/>
        <v>6840</v>
      </c>
      <c r="O18" s="395">
        <f>ROUNDUP(C18*L4,-1)</f>
        <v>9330</v>
      </c>
      <c r="P18" s="397">
        <f t="shared" si="2"/>
        <v>111960</v>
      </c>
      <c r="Q18" s="398"/>
      <c r="R18" s="399">
        <f>ROUND(C18*J4,-1)</f>
        <v>8640</v>
      </c>
      <c r="S18" s="400">
        <f t="shared" si="3"/>
        <v>103680</v>
      </c>
      <c r="T18" s="399">
        <f>ROUND(C18*K4,-1)</f>
        <v>570</v>
      </c>
      <c r="U18" s="401">
        <f t="shared" si="4"/>
        <v>6840</v>
      </c>
      <c r="V18" s="399">
        <f>ROUND(C18*L4,-1)</f>
        <v>9320</v>
      </c>
      <c r="W18" s="401">
        <f t="shared" si="5"/>
        <v>111840</v>
      </c>
      <c r="X18" s="370"/>
    </row>
    <row r="19" spans="1:24" s="182" customFormat="1" ht="27" customHeight="1">
      <c r="A19" s="392" t="s">
        <v>112</v>
      </c>
      <c r="B19" s="393">
        <v>131</v>
      </c>
      <c r="C19" s="402"/>
      <c r="D19" s="395"/>
      <c r="E19" s="397">
        <v>970860</v>
      </c>
      <c r="F19" s="403"/>
      <c r="G19" s="397">
        <v>64350</v>
      </c>
      <c r="H19" s="403"/>
      <c r="I19" s="397">
        <v>931740</v>
      </c>
      <c r="J19" s="181"/>
      <c r="K19" s="395"/>
      <c r="L19" s="397">
        <f>SUM(L9:L18)</f>
        <v>970860</v>
      </c>
      <c r="M19" s="403"/>
      <c r="N19" s="397">
        <f>SUM(N9:N18)</f>
        <v>64350</v>
      </c>
      <c r="O19" s="403"/>
      <c r="P19" s="397">
        <f>SUM(P9:P18)</f>
        <v>1047370</v>
      </c>
      <c r="Q19" s="398"/>
      <c r="R19" s="399"/>
      <c r="S19" s="401">
        <f>SUM(S9:S18)</f>
        <v>970440</v>
      </c>
      <c r="T19" s="404"/>
      <c r="U19" s="401">
        <f>SUM(U9:U18)</f>
        <v>63900</v>
      </c>
      <c r="V19" s="404"/>
      <c r="W19" s="401">
        <f>SUM(W9:W18)</f>
        <v>1046810</v>
      </c>
      <c r="X19" s="370"/>
    </row>
    <row r="20" spans="1:24" s="405" customFormat="1" ht="27" customHeight="1">
      <c r="C20" s="406" t="s">
        <v>279</v>
      </c>
      <c r="D20" s="405" t="s">
        <v>280</v>
      </c>
      <c r="E20" s="406" t="s">
        <v>281</v>
      </c>
      <c r="F20" s="405" t="s">
        <v>282</v>
      </c>
      <c r="K20" s="378" t="s">
        <v>283</v>
      </c>
      <c r="L20" s="407">
        <f>L19-E19</f>
        <v>0</v>
      </c>
      <c r="N20" s="408">
        <f>N19-G19</f>
        <v>0</v>
      </c>
      <c r="P20" s="408">
        <f>P19-I19</f>
        <v>115630</v>
      </c>
      <c r="Q20" s="409"/>
      <c r="R20" s="381" t="s">
        <v>283</v>
      </c>
      <c r="S20" s="410">
        <f>S19-E19</f>
        <v>-420</v>
      </c>
      <c r="T20" s="409"/>
      <c r="U20" s="411">
        <f>U19-G19</f>
        <v>-450</v>
      </c>
      <c r="V20" s="409"/>
      <c r="W20" s="411">
        <f>W19-I19</f>
        <v>115070</v>
      </c>
      <c r="X20" s="409"/>
    </row>
    <row r="21" spans="1:24" s="182" customFormat="1" ht="27" customHeight="1">
      <c r="H21" s="314" t="s">
        <v>482</v>
      </c>
      <c r="I21" s="412">
        <f>I19*12</f>
        <v>11180880</v>
      </c>
      <c r="O21" s="314" t="s">
        <v>482</v>
      </c>
      <c r="P21" s="412">
        <f>P19*12</f>
        <v>12568440</v>
      </c>
      <c r="Q21" s="370"/>
      <c r="R21" s="370"/>
      <c r="S21" s="370"/>
      <c r="T21" s="370"/>
      <c r="U21" s="370"/>
      <c r="V21" s="370"/>
      <c r="W21" s="370"/>
      <c r="X21" s="370"/>
    </row>
    <row r="22" spans="1:24" s="182" customFormat="1" ht="27" customHeight="1">
      <c r="A22" s="181" t="s">
        <v>251</v>
      </c>
      <c r="K22" s="182" t="s">
        <v>481</v>
      </c>
      <c r="Q22" s="370"/>
      <c r="R22" s="370" t="s">
        <v>256</v>
      </c>
      <c r="S22" s="370"/>
      <c r="T22" s="370"/>
      <c r="U22" s="370"/>
      <c r="V22" s="370"/>
      <c r="W22" s="370"/>
      <c r="X22" s="370"/>
    </row>
    <row r="23" spans="1:24" s="378" customFormat="1" ht="27" customHeight="1">
      <c r="A23" s="743" t="s">
        <v>257</v>
      </c>
      <c r="B23" s="744" t="s">
        <v>258</v>
      </c>
      <c r="C23" s="374" t="s">
        <v>259</v>
      </c>
      <c r="D23" s="375" t="s">
        <v>0</v>
      </c>
      <c r="E23" s="376" t="s">
        <v>260</v>
      </c>
      <c r="F23" s="375" t="s">
        <v>261</v>
      </c>
      <c r="G23" s="376" t="s">
        <v>262</v>
      </c>
      <c r="H23" s="377" t="s">
        <v>263</v>
      </c>
      <c r="I23" s="376" t="s">
        <v>264</v>
      </c>
      <c r="K23" s="379" t="s">
        <v>0</v>
      </c>
      <c r="L23" s="380" t="s">
        <v>260</v>
      </c>
      <c r="M23" s="379" t="s">
        <v>261</v>
      </c>
      <c r="N23" s="380" t="s">
        <v>262</v>
      </c>
      <c r="O23" s="532" t="s">
        <v>500</v>
      </c>
      <c r="P23" s="591">
        <f>M4</f>
        <v>82</v>
      </c>
      <c r="Q23" s="381"/>
      <c r="R23" s="382" t="s">
        <v>0</v>
      </c>
      <c r="S23" s="383" t="s">
        <v>260</v>
      </c>
      <c r="T23" s="382" t="s">
        <v>261</v>
      </c>
      <c r="U23" s="383" t="s">
        <v>262</v>
      </c>
      <c r="V23" s="384" t="s">
        <v>263</v>
      </c>
      <c r="W23" s="383" t="s">
        <v>264</v>
      </c>
      <c r="X23" s="381"/>
    </row>
    <row r="24" spans="1:24" s="378" customFormat="1" ht="27" customHeight="1">
      <c r="A24" s="743"/>
      <c r="B24" s="744"/>
      <c r="C24" s="385" t="s">
        <v>265</v>
      </c>
      <c r="D24" s="386" t="s">
        <v>266</v>
      </c>
      <c r="E24" s="387" t="s">
        <v>267</v>
      </c>
      <c r="F24" s="386" t="s">
        <v>266</v>
      </c>
      <c r="G24" s="387" t="s">
        <v>267</v>
      </c>
      <c r="H24" s="386" t="s">
        <v>268</v>
      </c>
      <c r="I24" s="387" t="s">
        <v>267</v>
      </c>
      <c r="K24" s="388" t="s">
        <v>265</v>
      </c>
      <c r="L24" s="389" t="s">
        <v>267</v>
      </c>
      <c r="M24" s="388" t="s">
        <v>265</v>
      </c>
      <c r="N24" s="389" t="s">
        <v>267</v>
      </c>
      <c r="O24" s="388" t="s">
        <v>265</v>
      </c>
      <c r="P24" s="389" t="s">
        <v>267</v>
      </c>
      <c r="Q24" s="381"/>
      <c r="R24" s="390" t="s">
        <v>265</v>
      </c>
      <c r="S24" s="391" t="s">
        <v>267</v>
      </c>
      <c r="T24" s="390" t="s">
        <v>265</v>
      </c>
      <c r="U24" s="391" t="s">
        <v>267</v>
      </c>
      <c r="V24" s="390" t="s">
        <v>265</v>
      </c>
      <c r="W24" s="391" t="s">
        <v>267</v>
      </c>
      <c r="X24" s="381"/>
    </row>
    <row r="25" spans="1:24" s="182" customFormat="1" ht="27" customHeight="1">
      <c r="A25" s="392" t="s">
        <v>269</v>
      </c>
      <c r="B25" s="393">
        <v>15</v>
      </c>
      <c r="C25" s="394">
        <v>90</v>
      </c>
      <c r="D25" s="413">
        <v>6840</v>
      </c>
      <c r="E25" s="396">
        <v>102600</v>
      </c>
      <c r="F25" s="395">
        <v>450</v>
      </c>
      <c r="G25" s="397">
        <v>6750</v>
      </c>
      <c r="H25" s="395">
        <v>6570</v>
      </c>
      <c r="I25" s="397">
        <v>98550</v>
      </c>
      <c r="J25" s="181"/>
      <c r="K25" s="395">
        <f>ROUNDUP(C25*J4,-1)</f>
        <v>6840</v>
      </c>
      <c r="L25" s="396">
        <f t="shared" ref="L25:L33" si="6">B25*K25</f>
        <v>102600</v>
      </c>
      <c r="M25" s="395">
        <f>ROUNDUP(C25*K4,-1)</f>
        <v>450</v>
      </c>
      <c r="N25" s="397">
        <f>B25*M25</f>
        <v>6750</v>
      </c>
      <c r="O25" s="395">
        <f>ROUNDUP(C25*M4,-1)</f>
        <v>7380</v>
      </c>
      <c r="P25" s="397">
        <f>B25*O25</f>
        <v>110700</v>
      </c>
      <c r="Q25" s="398"/>
      <c r="R25" s="399">
        <f>ROUND(C25*J4,-1)</f>
        <v>6840</v>
      </c>
      <c r="S25" s="400">
        <f>B25*R25</f>
        <v>102600</v>
      </c>
      <c r="T25" s="399">
        <f>ROUND(C25*K4,-1)</f>
        <v>450</v>
      </c>
      <c r="U25" s="401">
        <f>B25*T25</f>
        <v>6750</v>
      </c>
      <c r="V25" s="399">
        <f>ROUND(C25*M4,-1)</f>
        <v>7380</v>
      </c>
      <c r="W25" s="401">
        <f>B25*V25</f>
        <v>110700</v>
      </c>
      <c r="X25" s="370"/>
    </row>
    <row r="26" spans="1:24" s="182" customFormat="1" ht="27" customHeight="1">
      <c r="A26" s="392" t="s">
        <v>270</v>
      </c>
      <c r="B26" s="393">
        <v>15</v>
      </c>
      <c r="C26" s="394">
        <v>90</v>
      </c>
      <c r="D26" s="413">
        <v>6840</v>
      </c>
      <c r="E26" s="397">
        <v>102600</v>
      </c>
      <c r="F26" s="395">
        <v>450</v>
      </c>
      <c r="G26" s="397">
        <v>6750</v>
      </c>
      <c r="H26" s="395">
        <v>6570</v>
      </c>
      <c r="I26" s="397">
        <v>98550</v>
      </c>
      <c r="J26" s="181"/>
      <c r="K26" s="395">
        <f>ROUNDUP(C26*J4,-1)</f>
        <v>6840</v>
      </c>
      <c r="L26" s="396">
        <f t="shared" si="6"/>
        <v>102600</v>
      </c>
      <c r="M26" s="395">
        <f>ROUNDUP(C26*K4,-1)</f>
        <v>450</v>
      </c>
      <c r="N26" s="397">
        <f t="shared" ref="N26:N33" si="7">B26*M26</f>
        <v>6750</v>
      </c>
      <c r="O26" s="395">
        <f>ROUNDUP(C26*M4,-1)</f>
        <v>7380</v>
      </c>
      <c r="P26" s="397">
        <f t="shared" ref="P26:P33" si="8">B26*O26</f>
        <v>110700</v>
      </c>
      <c r="Q26" s="398"/>
      <c r="R26" s="399">
        <f>ROUND(C26*J4,-1)</f>
        <v>6840</v>
      </c>
      <c r="S26" s="400">
        <f t="shared" ref="S26:S33" si="9">B26*R26</f>
        <v>102600</v>
      </c>
      <c r="T26" s="399">
        <f>ROUND(C26*K4,-1)</f>
        <v>450</v>
      </c>
      <c r="U26" s="401">
        <f t="shared" ref="U26:U33" si="10">B26*T26</f>
        <v>6750</v>
      </c>
      <c r="V26" s="399">
        <f>ROUND(C26*M4,-1)</f>
        <v>7380</v>
      </c>
      <c r="W26" s="401">
        <f t="shared" ref="W26:W33" si="11">B26*V26</f>
        <v>110700</v>
      </c>
      <c r="X26" s="370"/>
    </row>
    <row r="27" spans="1:24" s="182" customFormat="1" ht="27" customHeight="1">
      <c r="A27" s="392" t="s">
        <v>271</v>
      </c>
      <c r="B27" s="393">
        <v>15</v>
      </c>
      <c r="C27" s="394">
        <v>91.01</v>
      </c>
      <c r="D27" s="413">
        <v>6920</v>
      </c>
      <c r="E27" s="397">
        <v>103800</v>
      </c>
      <c r="F27" s="395">
        <v>460</v>
      </c>
      <c r="G27" s="397">
        <v>6900</v>
      </c>
      <c r="H27" s="395">
        <v>6640</v>
      </c>
      <c r="I27" s="397">
        <v>99600</v>
      </c>
      <c r="J27" s="181"/>
      <c r="K27" s="395">
        <f>ROUNDUP(C27*J4,-1)</f>
        <v>6920</v>
      </c>
      <c r="L27" s="396">
        <f t="shared" si="6"/>
        <v>103800</v>
      </c>
      <c r="M27" s="395">
        <f>ROUNDUP(C27*K4,-1)</f>
        <v>460</v>
      </c>
      <c r="N27" s="397">
        <f>B27*M27</f>
        <v>6900</v>
      </c>
      <c r="O27" s="395">
        <f>ROUNDUP(C27*M4,-1)</f>
        <v>7470</v>
      </c>
      <c r="P27" s="397">
        <f t="shared" si="8"/>
        <v>112050</v>
      </c>
      <c r="Q27" s="398"/>
      <c r="R27" s="399">
        <f>ROUND(C27*J4,-1)</f>
        <v>6920</v>
      </c>
      <c r="S27" s="400">
        <f t="shared" si="9"/>
        <v>103800</v>
      </c>
      <c r="T27" s="399">
        <f>ROUND(C27*K4,-1)</f>
        <v>460</v>
      </c>
      <c r="U27" s="401">
        <f t="shared" si="10"/>
        <v>6900</v>
      </c>
      <c r="V27" s="399">
        <f>ROUND(C27*M4,-1)</f>
        <v>7460</v>
      </c>
      <c r="W27" s="401">
        <f t="shared" si="11"/>
        <v>111900</v>
      </c>
      <c r="X27" s="370"/>
    </row>
    <row r="28" spans="1:24" s="182" customFormat="1" ht="27" customHeight="1">
      <c r="A28" s="392" t="s">
        <v>272</v>
      </c>
      <c r="B28" s="393">
        <v>14</v>
      </c>
      <c r="C28" s="394">
        <v>92.8</v>
      </c>
      <c r="D28" s="413">
        <v>7060</v>
      </c>
      <c r="E28" s="397">
        <v>98840</v>
      </c>
      <c r="F28" s="395">
        <v>470</v>
      </c>
      <c r="G28" s="397">
        <v>6580</v>
      </c>
      <c r="H28" s="395">
        <v>6770</v>
      </c>
      <c r="I28" s="397">
        <v>94780</v>
      </c>
      <c r="J28" s="181"/>
      <c r="K28" s="395">
        <f>ROUNDUP(C28*J4,-1)</f>
        <v>7060</v>
      </c>
      <c r="L28" s="396">
        <f t="shared" si="6"/>
        <v>98840</v>
      </c>
      <c r="M28" s="395">
        <f>ROUNDUP(C28*K4,-1)</f>
        <v>470</v>
      </c>
      <c r="N28" s="397">
        <f t="shared" si="7"/>
        <v>6580</v>
      </c>
      <c r="O28" s="395">
        <f>ROUNDUP(C28*M4,-1)</f>
        <v>7610</v>
      </c>
      <c r="P28" s="397">
        <f t="shared" si="8"/>
        <v>106540</v>
      </c>
      <c r="Q28" s="398"/>
      <c r="R28" s="399">
        <f>ROUND(C28*J4,-1)</f>
        <v>7050</v>
      </c>
      <c r="S28" s="400">
        <f t="shared" si="9"/>
        <v>98700</v>
      </c>
      <c r="T28" s="399">
        <f>ROUND(C28*K4,-1)</f>
        <v>460</v>
      </c>
      <c r="U28" s="401">
        <f t="shared" si="10"/>
        <v>6440</v>
      </c>
      <c r="V28" s="399">
        <f>ROUND(C28*M4,-1)</f>
        <v>7610</v>
      </c>
      <c r="W28" s="401">
        <f t="shared" si="11"/>
        <v>106540</v>
      </c>
      <c r="X28" s="370"/>
    </row>
    <row r="29" spans="1:24" s="182" customFormat="1" ht="27" customHeight="1">
      <c r="A29" s="392" t="s">
        <v>274</v>
      </c>
      <c r="B29" s="393">
        <v>15</v>
      </c>
      <c r="C29" s="394">
        <v>95.2</v>
      </c>
      <c r="D29" s="413">
        <v>7240</v>
      </c>
      <c r="E29" s="397">
        <v>108600</v>
      </c>
      <c r="F29" s="395">
        <v>480</v>
      </c>
      <c r="G29" s="397">
        <v>7200</v>
      </c>
      <c r="H29" s="395">
        <v>6950</v>
      </c>
      <c r="I29" s="397">
        <v>104250</v>
      </c>
      <c r="J29" s="181"/>
      <c r="K29" s="395">
        <f>ROUNDUP(C29*J4,-1)</f>
        <v>7240</v>
      </c>
      <c r="L29" s="396">
        <f t="shared" si="6"/>
        <v>108600</v>
      </c>
      <c r="M29" s="395">
        <f>ROUNDUP(C29*K4,-1)</f>
        <v>480</v>
      </c>
      <c r="N29" s="397">
        <f t="shared" si="7"/>
        <v>7200</v>
      </c>
      <c r="O29" s="395">
        <f>ROUNDUP(C29*M4,-1)</f>
        <v>7810</v>
      </c>
      <c r="P29" s="397">
        <f t="shared" si="8"/>
        <v>117150</v>
      </c>
      <c r="Q29" s="398"/>
      <c r="R29" s="399">
        <f>ROUND(C29*J4,-1)</f>
        <v>7240</v>
      </c>
      <c r="S29" s="400">
        <f t="shared" si="9"/>
        <v>108600</v>
      </c>
      <c r="T29" s="399">
        <f>ROUND(C29*K4,-1)</f>
        <v>480</v>
      </c>
      <c r="U29" s="401">
        <f t="shared" si="10"/>
        <v>7200</v>
      </c>
      <c r="V29" s="399">
        <f>ROUND(C29*M4,-1)</f>
        <v>7810</v>
      </c>
      <c r="W29" s="401">
        <f t="shared" si="11"/>
        <v>117150</v>
      </c>
      <c r="X29" s="370"/>
    </row>
    <row r="30" spans="1:24" s="182" customFormat="1" ht="27" customHeight="1">
      <c r="A30" s="392" t="s">
        <v>284</v>
      </c>
      <c r="B30" s="393">
        <v>1</v>
      </c>
      <c r="C30" s="394">
        <v>96.32</v>
      </c>
      <c r="D30" s="413">
        <v>7330</v>
      </c>
      <c r="E30" s="397">
        <v>7330</v>
      </c>
      <c r="F30" s="395">
        <v>490</v>
      </c>
      <c r="G30" s="397">
        <v>490</v>
      </c>
      <c r="H30" s="395">
        <v>7030</v>
      </c>
      <c r="I30" s="397">
        <v>7030</v>
      </c>
      <c r="J30" s="181"/>
      <c r="K30" s="395">
        <f>ROUNDUP(C30*J4,-1)</f>
        <v>7330</v>
      </c>
      <c r="L30" s="396">
        <f t="shared" si="6"/>
        <v>7330</v>
      </c>
      <c r="M30" s="395">
        <f>ROUNDUP(C30*K4,-1)</f>
        <v>490</v>
      </c>
      <c r="N30" s="397">
        <f t="shared" si="7"/>
        <v>490</v>
      </c>
      <c r="O30" s="395">
        <f>ROUNDUP(C30*M4,-1)</f>
        <v>7900</v>
      </c>
      <c r="P30" s="397">
        <f t="shared" si="8"/>
        <v>7900</v>
      </c>
      <c r="Q30" s="398"/>
      <c r="R30" s="399">
        <f>ROUND(C30*J4,-1)</f>
        <v>7320</v>
      </c>
      <c r="S30" s="400">
        <f t="shared" si="9"/>
        <v>7320</v>
      </c>
      <c r="T30" s="399">
        <f>ROUND(C30*K4,-1)</f>
        <v>480</v>
      </c>
      <c r="U30" s="401">
        <f t="shared" si="10"/>
        <v>480</v>
      </c>
      <c r="V30" s="399">
        <f>ROUND(C30*M4,-1)</f>
        <v>7900</v>
      </c>
      <c r="W30" s="401">
        <f t="shared" si="11"/>
        <v>7900</v>
      </c>
      <c r="X30" s="370"/>
    </row>
    <row r="31" spans="1:24" s="182" customFormat="1" ht="27" customHeight="1">
      <c r="A31" s="392" t="s">
        <v>276</v>
      </c>
      <c r="B31" s="393">
        <v>15</v>
      </c>
      <c r="C31" s="394">
        <v>104.3</v>
      </c>
      <c r="D31" s="413">
        <v>7930</v>
      </c>
      <c r="E31" s="397">
        <v>118950</v>
      </c>
      <c r="F31" s="395">
        <v>530</v>
      </c>
      <c r="G31" s="397">
        <v>7950</v>
      </c>
      <c r="H31" s="395">
        <v>7610</v>
      </c>
      <c r="I31" s="397">
        <v>114150</v>
      </c>
      <c r="J31" s="181"/>
      <c r="K31" s="395">
        <f>ROUNDUP(C31*J4,-1)</f>
        <v>7930</v>
      </c>
      <c r="L31" s="396">
        <f t="shared" si="6"/>
        <v>118950</v>
      </c>
      <c r="M31" s="395">
        <f>ROUNDUP(C31*K4,-1)</f>
        <v>530</v>
      </c>
      <c r="N31" s="397">
        <f t="shared" si="7"/>
        <v>7950</v>
      </c>
      <c r="O31" s="395">
        <f>ROUNDUP(C31*M4,-1)</f>
        <v>8560</v>
      </c>
      <c r="P31" s="397">
        <f t="shared" si="8"/>
        <v>128400</v>
      </c>
      <c r="Q31" s="398"/>
      <c r="R31" s="399">
        <f>ROUND(C31*J4,-1)</f>
        <v>7930</v>
      </c>
      <c r="S31" s="400">
        <f t="shared" si="9"/>
        <v>118950</v>
      </c>
      <c r="T31" s="399">
        <f>ROUND(C31*K4,-1)</f>
        <v>520</v>
      </c>
      <c r="U31" s="401">
        <f t="shared" si="10"/>
        <v>7800</v>
      </c>
      <c r="V31" s="399">
        <f>ROUND(C31*M4,-1)</f>
        <v>8550</v>
      </c>
      <c r="W31" s="401">
        <f t="shared" si="11"/>
        <v>128250</v>
      </c>
      <c r="X31" s="370"/>
    </row>
    <row r="32" spans="1:24" s="182" customFormat="1" ht="27" customHeight="1">
      <c r="A32" s="392" t="s">
        <v>285</v>
      </c>
      <c r="B32" s="393">
        <v>14</v>
      </c>
      <c r="C32" s="394">
        <v>111.27</v>
      </c>
      <c r="D32" s="413">
        <v>8460</v>
      </c>
      <c r="E32" s="397">
        <v>118440</v>
      </c>
      <c r="F32" s="395">
        <v>560</v>
      </c>
      <c r="G32" s="397">
        <v>7840</v>
      </c>
      <c r="H32" s="395">
        <v>8120</v>
      </c>
      <c r="I32" s="397">
        <v>113680</v>
      </c>
      <c r="J32" s="181"/>
      <c r="K32" s="395">
        <f>ROUNDUP(C32*J4,-1)</f>
        <v>8460</v>
      </c>
      <c r="L32" s="396">
        <f t="shared" si="6"/>
        <v>118440</v>
      </c>
      <c r="M32" s="395">
        <f>ROUNDUP(C32*K4,-1)</f>
        <v>560</v>
      </c>
      <c r="N32" s="397">
        <f>B32*M32</f>
        <v>7840</v>
      </c>
      <c r="O32" s="395">
        <f>ROUNDUP(C32*M4,-1)</f>
        <v>9130</v>
      </c>
      <c r="P32" s="397">
        <f t="shared" si="8"/>
        <v>127820</v>
      </c>
      <c r="Q32" s="398"/>
      <c r="R32" s="399">
        <f>ROUND(C32*J4,-1)</f>
        <v>8460</v>
      </c>
      <c r="S32" s="400">
        <f t="shared" si="9"/>
        <v>118440</v>
      </c>
      <c r="T32" s="399">
        <f>ROUND(C32*K4,-1)</f>
        <v>560</v>
      </c>
      <c r="U32" s="401">
        <f t="shared" si="10"/>
        <v>7840</v>
      </c>
      <c r="V32" s="399">
        <f>ROUND(C32*M4,-1)</f>
        <v>9120</v>
      </c>
      <c r="W32" s="401">
        <f t="shared" si="11"/>
        <v>127680</v>
      </c>
      <c r="X32" s="370"/>
    </row>
    <row r="33" spans="1:24" s="182" customFormat="1" ht="27" customHeight="1">
      <c r="A33" s="392" t="s">
        <v>278</v>
      </c>
      <c r="B33" s="393">
        <v>8</v>
      </c>
      <c r="C33" s="394">
        <v>113.7</v>
      </c>
      <c r="D33" s="413">
        <v>8650</v>
      </c>
      <c r="E33" s="397">
        <v>69200</v>
      </c>
      <c r="F33" s="395">
        <v>570</v>
      </c>
      <c r="G33" s="397">
        <v>4560</v>
      </c>
      <c r="H33" s="395">
        <v>8300</v>
      </c>
      <c r="I33" s="397">
        <v>66400</v>
      </c>
      <c r="J33" s="181"/>
      <c r="K33" s="395">
        <f>ROUNDUP(C33*J4,-1)</f>
        <v>8650</v>
      </c>
      <c r="L33" s="396">
        <f t="shared" si="6"/>
        <v>69200</v>
      </c>
      <c r="M33" s="395">
        <f>ROUNDUP(C33*K4,-1)</f>
        <v>570</v>
      </c>
      <c r="N33" s="397">
        <f t="shared" si="7"/>
        <v>4560</v>
      </c>
      <c r="O33" s="395">
        <f>ROUNDUP(C33*M4,-1)</f>
        <v>9330</v>
      </c>
      <c r="P33" s="397">
        <f t="shared" si="8"/>
        <v>74640</v>
      </c>
      <c r="Q33" s="398"/>
      <c r="R33" s="399">
        <f>ROUND(C33*J4,-1)</f>
        <v>8640</v>
      </c>
      <c r="S33" s="400">
        <f t="shared" si="9"/>
        <v>69120</v>
      </c>
      <c r="T33" s="399">
        <f>ROUND(C33*K4,-1)</f>
        <v>570</v>
      </c>
      <c r="U33" s="401">
        <f t="shared" si="10"/>
        <v>4560</v>
      </c>
      <c r="V33" s="399">
        <f>ROUND(C33*M4,-1)</f>
        <v>9320</v>
      </c>
      <c r="W33" s="401">
        <f t="shared" si="11"/>
        <v>74560</v>
      </c>
      <c r="X33" s="370"/>
    </row>
    <row r="34" spans="1:24" s="182" customFormat="1" ht="27" customHeight="1">
      <c r="A34" s="392" t="s">
        <v>112</v>
      </c>
      <c r="B34" s="393">
        <v>112</v>
      </c>
      <c r="C34" s="402"/>
      <c r="D34" s="413"/>
      <c r="E34" s="397">
        <v>830360</v>
      </c>
      <c r="F34" s="403"/>
      <c r="G34" s="397">
        <v>55020</v>
      </c>
      <c r="H34" s="403"/>
      <c r="I34" s="397">
        <v>796990</v>
      </c>
      <c r="J34" s="181"/>
      <c r="K34" s="395"/>
      <c r="L34" s="397">
        <f>SUM(L24:L33)</f>
        <v>830360</v>
      </c>
      <c r="M34" s="403"/>
      <c r="N34" s="397">
        <f>SUM(N24:N33)</f>
        <v>55020</v>
      </c>
      <c r="O34" s="403"/>
      <c r="P34" s="397">
        <f>SUM(P24:P33)</f>
        <v>895900</v>
      </c>
      <c r="Q34" s="398"/>
      <c r="R34" s="399"/>
      <c r="S34" s="401">
        <f>SUM(S25:S33)</f>
        <v>830130</v>
      </c>
      <c r="T34" s="404"/>
      <c r="U34" s="401">
        <f>SUM(U25:U33)</f>
        <v>54720</v>
      </c>
      <c r="V34" s="404"/>
      <c r="W34" s="401">
        <f>SUM(W25:W33)</f>
        <v>895380</v>
      </c>
      <c r="X34" s="370"/>
    </row>
    <row r="35" spans="1:24" s="405" customFormat="1" ht="27" customHeight="1">
      <c r="C35" s="406" t="s">
        <v>279</v>
      </c>
      <c r="D35" s="405" t="s">
        <v>280</v>
      </c>
      <c r="E35" s="406" t="s">
        <v>281</v>
      </c>
      <c r="F35" s="405" t="s">
        <v>282</v>
      </c>
      <c r="K35" s="378" t="s">
        <v>283</v>
      </c>
      <c r="L35" s="407">
        <f>L34-E34</f>
        <v>0</v>
      </c>
      <c r="N35" s="408">
        <f>N34-G34</f>
        <v>0</v>
      </c>
      <c r="P35" s="408">
        <f>P34-I34</f>
        <v>98910</v>
      </c>
      <c r="Q35" s="409"/>
      <c r="R35" s="381" t="s">
        <v>283</v>
      </c>
      <c r="S35" s="410">
        <f>S34-E34</f>
        <v>-230</v>
      </c>
      <c r="T35" s="409"/>
      <c r="U35" s="411">
        <f>U34-G34</f>
        <v>-300</v>
      </c>
      <c r="V35" s="409"/>
      <c r="W35" s="411">
        <f>W34-I34</f>
        <v>98390</v>
      </c>
      <c r="X35" s="409"/>
    </row>
    <row r="36" spans="1:24" s="182" customFormat="1" ht="27" customHeight="1">
      <c r="H36" s="314" t="s">
        <v>482</v>
      </c>
      <c r="I36" s="412">
        <f>I34*12</f>
        <v>9563880</v>
      </c>
      <c r="O36" s="314" t="s">
        <v>482</v>
      </c>
      <c r="P36" s="412">
        <f>P34*12</f>
        <v>10750800</v>
      </c>
      <c r="Q36" s="370"/>
      <c r="R36" s="370"/>
      <c r="S36" s="370"/>
      <c r="T36" s="370"/>
      <c r="U36" s="370"/>
      <c r="V36" s="370"/>
      <c r="W36" s="370"/>
      <c r="X36" s="370"/>
    </row>
    <row r="37" spans="1:24" s="182" customFormat="1" ht="27" customHeight="1">
      <c r="A37" s="181" t="s">
        <v>252</v>
      </c>
      <c r="K37" s="182" t="s">
        <v>481</v>
      </c>
      <c r="Q37" s="370"/>
      <c r="R37" s="370" t="s">
        <v>256</v>
      </c>
      <c r="S37" s="370"/>
      <c r="T37" s="370"/>
      <c r="U37" s="370"/>
      <c r="V37" s="370"/>
      <c r="W37" s="370"/>
      <c r="X37" s="370"/>
    </row>
    <row r="38" spans="1:24" s="378" customFormat="1" ht="27" customHeight="1">
      <c r="A38" s="743" t="s">
        <v>257</v>
      </c>
      <c r="B38" s="744" t="s">
        <v>258</v>
      </c>
      <c r="C38" s="374" t="s">
        <v>259</v>
      </c>
      <c r="D38" s="375" t="s">
        <v>0</v>
      </c>
      <c r="E38" s="376" t="s">
        <v>260</v>
      </c>
      <c r="F38" s="375" t="s">
        <v>261</v>
      </c>
      <c r="G38" s="376" t="s">
        <v>262</v>
      </c>
      <c r="H38" s="377" t="s">
        <v>263</v>
      </c>
      <c r="I38" s="376" t="s">
        <v>264</v>
      </c>
      <c r="K38" s="379" t="s">
        <v>0</v>
      </c>
      <c r="L38" s="380" t="s">
        <v>260</v>
      </c>
      <c r="M38" s="379" t="s">
        <v>261</v>
      </c>
      <c r="N38" s="380" t="s">
        <v>262</v>
      </c>
      <c r="O38" s="532" t="s">
        <v>500</v>
      </c>
      <c r="P38" s="591">
        <f>N4</f>
        <v>82</v>
      </c>
      <c r="Q38" s="381"/>
      <c r="R38" s="382" t="s">
        <v>0</v>
      </c>
      <c r="S38" s="383" t="s">
        <v>260</v>
      </c>
      <c r="T38" s="382" t="s">
        <v>261</v>
      </c>
      <c r="U38" s="383" t="s">
        <v>262</v>
      </c>
      <c r="V38" s="384" t="s">
        <v>263</v>
      </c>
      <c r="W38" s="383" t="s">
        <v>264</v>
      </c>
      <c r="X38" s="381"/>
    </row>
    <row r="39" spans="1:24" s="378" customFormat="1" ht="27" customHeight="1">
      <c r="A39" s="743"/>
      <c r="B39" s="744"/>
      <c r="C39" s="385" t="s">
        <v>265</v>
      </c>
      <c r="D39" s="386" t="s">
        <v>266</v>
      </c>
      <c r="E39" s="387" t="s">
        <v>267</v>
      </c>
      <c r="F39" s="386" t="s">
        <v>266</v>
      </c>
      <c r="G39" s="387" t="s">
        <v>267</v>
      </c>
      <c r="H39" s="386" t="s">
        <v>268</v>
      </c>
      <c r="I39" s="387" t="s">
        <v>267</v>
      </c>
      <c r="K39" s="388" t="s">
        <v>265</v>
      </c>
      <c r="L39" s="389" t="s">
        <v>267</v>
      </c>
      <c r="M39" s="388" t="s">
        <v>265</v>
      </c>
      <c r="N39" s="389" t="s">
        <v>267</v>
      </c>
      <c r="O39" s="388" t="s">
        <v>265</v>
      </c>
      <c r="P39" s="389" t="s">
        <v>267</v>
      </c>
      <c r="Q39" s="381"/>
      <c r="R39" s="390" t="s">
        <v>265</v>
      </c>
      <c r="S39" s="391" t="s">
        <v>267</v>
      </c>
      <c r="T39" s="390" t="s">
        <v>265</v>
      </c>
      <c r="U39" s="391" t="s">
        <v>267</v>
      </c>
      <c r="V39" s="390" t="s">
        <v>265</v>
      </c>
      <c r="W39" s="391" t="s">
        <v>267</v>
      </c>
      <c r="X39" s="381"/>
    </row>
    <row r="40" spans="1:24" s="182" customFormat="1" ht="27" customHeight="1">
      <c r="A40" s="392" t="s">
        <v>286</v>
      </c>
      <c r="B40" s="393">
        <v>24</v>
      </c>
      <c r="C40" s="394">
        <v>90</v>
      </c>
      <c r="D40" s="413">
        <v>6840</v>
      </c>
      <c r="E40" s="396">
        <v>164160</v>
      </c>
      <c r="F40" s="395">
        <v>450</v>
      </c>
      <c r="G40" s="397">
        <v>10800</v>
      </c>
      <c r="H40" s="395">
        <v>6570</v>
      </c>
      <c r="I40" s="397">
        <v>157680</v>
      </c>
      <c r="J40" s="181"/>
      <c r="K40" s="395">
        <f>ROUNDUP(C40*J4,-1)</f>
        <v>6840</v>
      </c>
      <c r="L40" s="396">
        <f>B40*K40</f>
        <v>164160</v>
      </c>
      <c r="M40" s="395">
        <f>ROUNDUP(C40*K4,-1)</f>
        <v>450</v>
      </c>
      <c r="N40" s="397">
        <f>B40*M40</f>
        <v>10800</v>
      </c>
      <c r="O40" s="395">
        <f>ROUNDUP(C40*N4,-1)</f>
        <v>7380</v>
      </c>
      <c r="P40" s="397">
        <f>B40*O40</f>
        <v>177120</v>
      </c>
      <c r="Q40" s="398"/>
      <c r="R40" s="399">
        <f>ROUND(C40*J4,-1)</f>
        <v>6840</v>
      </c>
      <c r="S40" s="400">
        <f>B40*R40</f>
        <v>164160</v>
      </c>
      <c r="T40" s="399">
        <f>ROUND(C40*K4,-1)</f>
        <v>450</v>
      </c>
      <c r="U40" s="401">
        <f>B40*T40</f>
        <v>10800</v>
      </c>
      <c r="V40" s="399">
        <f>ROUND(C40*N4,-1)</f>
        <v>7380</v>
      </c>
      <c r="W40" s="401">
        <f>B40*V40</f>
        <v>177120</v>
      </c>
      <c r="X40" s="370"/>
    </row>
    <row r="41" spans="1:24" s="182" customFormat="1" ht="27" customHeight="1">
      <c r="A41" s="392" t="s">
        <v>287</v>
      </c>
      <c r="B41" s="393">
        <v>27</v>
      </c>
      <c r="C41" s="394">
        <v>90</v>
      </c>
      <c r="D41" s="413">
        <v>6840</v>
      </c>
      <c r="E41" s="397">
        <v>184680</v>
      </c>
      <c r="F41" s="395">
        <v>450</v>
      </c>
      <c r="G41" s="397">
        <v>12150</v>
      </c>
      <c r="H41" s="395">
        <v>6570</v>
      </c>
      <c r="I41" s="397">
        <v>177390</v>
      </c>
      <c r="J41" s="181"/>
      <c r="K41" s="395">
        <f>ROUNDUP(C41*J4,-1)</f>
        <v>6840</v>
      </c>
      <c r="L41" s="396">
        <f t="shared" ref="L41:L53" si="12">B41*K41</f>
        <v>184680</v>
      </c>
      <c r="M41" s="395">
        <f>ROUNDUP(C41*K4,-1)</f>
        <v>450</v>
      </c>
      <c r="N41" s="397">
        <f t="shared" ref="N41:N53" si="13">B41*M41</f>
        <v>12150</v>
      </c>
      <c r="O41" s="395">
        <f>ROUNDUP(C41*N4,-1)</f>
        <v>7380</v>
      </c>
      <c r="P41" s="397">
        <f t="shared" ref="P41:P53" si="14">B41*O41</f>
        <v>199260</v>
      </c>
      <c r="Q41" s="398"/>
      <c r="R41" s="399">
        <f>ROUND(C41*J4,-1)</f>
        <v>6840</v>
      </c>
      <c r="S41" s="400">
        <f t="shared" ref="S41:S53" si="15">B41*R41</f>
        <v>184680</v>
      </c>
      <c r="T41" s="399">
        <f>ROUND(C41*K4,-1)</f>
        <v>450</v>
      </c>
      <c r="U41" s="401">
        <f t="shared" ref="U41:U53" si="16">B41*T41</f>
        <v>12150</v>
      </c>
      <c r="V41" s="399">
        <f>ROUND(C41*N4,-1)</f>
        <v>7380</v>
      </c>
      <c r="W41" s="401">
        <f t="shared" ref="W41:W53" si="17">B41*V41</f>
        <v>199260</v>
      </c>
      <c r="X41" s="370"/>
    </row>
    <row r="42" spans="1:24" s="182" customFormat="1" ht="27" customHeight="1">
      <c r="A42" s="392" t="s">
        <v>288</v>
      </c>
      <c r="B42" s="393">
        <v>15</v>
      </c>
      <c r="C42" s="394">
        <v>91.53</v>
      </c>
      <c r="D42" s="413">
        <v>6960</v>
      </c>
      <c r="E42" s="397">
        <v>104400</v>
      </c>
      <c r="F42" s="395">
        <v>460</v>
      </c>
      <c r="G42" s="397">
        <v>6900</v>
      </c>
      <c r="H42" s="395">
        <v>6680</v>
      </c>
      <c r="I42" s="397">
        <v>100200</v>
      </c>
      <c r="J42" s="181"/>
      <c r="K42" s="395">
        <f>ROUNDUP(C42*J4,-1)</f>
        <v>6960</v>
      </c>
      <c r="L42" s="396">
        <f t="shared" si="12"/>
        <v>104400</v>
      </c>
      <c r="M42" s="395">
        <f>ROUNDUP(C42*K4,-1)</f>
        <v>460</v>
      </c>
      <c r="N42" s="397">
        <f t="shared" si="13"/>
        <v>6900</v>
      </c>
      <c r="O42" s="395">
        <f>ROUNDUP(C42*N4,-1)</f>
        <v>7510</v>
      </c>
      <c r="P42" s="397">
        <f t="shared" si="14"/>
        <v>112650</v>
      </c>
      <c r="Q42" s="398"/>
      <c r="R42" s="399">
        <f>ROUND(C42*J4,-1)</f>
        <v>6960</v>
      </c>
      <c r="S42" s="400">
        <f t="shared" si="15"/>
        <v>104400</v>
      </c>
      <c r="T42" s="399">
        <f>ROUND(C42*K4,-1)</f>
        <v>460</v>
      </c>
      <c r="U42" s="401">
        <f t="shared" si="16"/>
        <v>6900</v>
      </c>
      <c r="V42" s="399">
        <f>ROUND(C42*N4,-1)</f>
        <v>7510</v>
      </c>
      <c r="W42" s="401">
        <f t="shared" si="17"/>
        <v>112650</v>
      </c>
      <c r="X42" s="370"/>
    </row>
    <row r="43" spans="1:24" s="182" customFormat="1" ht="27" customHeight="1">
      <c r="A43" s="392" t="s">
        <v>271</v>
      </c>
      <c r="B43" s="393">
        <v>13</v>
      </c>
      <c r="C43" s="394">
        <v>91.53</v>
      </c>
      <c r="D43" s="413">
        <v>6960</v>
      </c>
      <c r="E43" s="397">
        <v>90480</v>
      </c>
      <c r="F43" s="395">
        <v>460</v>
      </c>
      <c r="G43" s="397">
        <v>5980</v>
      </c>
      <c r="H43" s="395">
        <v>6680</v>
      </c>
      <c r="I43" s="397">
        <v>86840</v>
      </c>
      <c r="J43" s="181"/>
      <c r="K43" s="395">
        <f>ROUNDUP(C43*J4,-1)</f>
        <v>6960</v>
      </c>
      <c r="L43" s="396">
        <f t="shared" si="12"/>
        <v>90480</v>
      </c>
      <c r="M43" s="395">
        <f>ROUNDUP(C43*K4,-1)</f>
        <v>460</v>
      </c>
      <c r="N43" s="397">
        <f t="shared" si="13"/>
        <v>5980</v>
      </c>
      <c r="O43" s="395">
        <f>ROUNDUP(C43*N4,-1)</f>
        <v>7510</v>
      </c>
      <c r="P43" s="397">
        <f t="shared" si="14"/>
        <v>97630</v>
      </c>
      <c r="Q43" s="398"/>
      <c r="R43" s="399">
        <f>ROUND(C43*J4,-1)</f>
        <v>6960</v>
      </c>
      <c r="S43" s="400">
        <f t="shared" si="15"/>
        <v>90480</v>
      </c>
      <c r="T43" s="399">
        <f>ROUND(C43*K4,-1)</f>
        <v>460</v>
      </c>
      <c r="U43" s="401">
        <f t="shared" si="16"/>
        <v>5980</v>
      </c>
      <c r="V43" s="399">
        <f>ROUND(C43*N4,-1)</f>
        <v>7510</v>
      </c>
      <c r="W43" s="401">
        <f t="shared" si="17"/>
        <v>97630</v>
      </c>
      <c r="X43" s="370"/>
    </row>
    <row r="44" spans="1:24" s="182" customFormat="1" ht="27" customHeight="1">
      <c r="A44" s="392" t="s">
        <v>272</v>
      </c>
      <c r="B44" s="393">
        <v>28</v>
      </c>
      <c r="C44" s="394">
        <v>92.8</v>
      </c>
      <c r="D44" s="413">
        <v>7060</v>
      </c>
      <c r="E44" s="397">
        <v>197680</v>
      </c>
      <c r="F44" s="395">
        <v>470</v>
      </c>
      <c r="G44" s="397">
        <v>13160</v>
      </c>
      <c r="H44" s="395">
        <v>6770</v>
      </c>
      <c r="I44" s="397">
        <v>189560</v>
      </c>
      <c r="J44" s="181"/>
      <c r="K44" s="395">
        <f>ROUNDUP(C44*J4,-1)</f>
        <v>7060</v>
      </c>
      <c r="L44" s="396">
        <f t="shared" si="12"/>
        <v>197680</v>
      </c>
      <c r="M44" s="395">
        <f>ROUNDUP(C44*K4,-1)</f>
        <v>470</v>
      </c>
      <c r="N44" s="397">
        <f t="shared" si="13"/>
        <v>13160</v>
      </c>
      <c r="O44" s="395">
        <f>ROUNDUP(C44*N4,-1)</f>
        <v>7610</v>
      </c>
      <c r="P44" s="397">
        <f t="shared" si="14"/>
        <v>213080</v>
      </c>
      <c r="Q44" s="398"/>
      <c r="R44" s="399">
        <f>ROUND(C44*J4,-1)</f>
        <v>7050</v>
      </c>
      <c r="S44" s="400">
        <f t="shared" si="15"/>
        <v>197400</v>
      </c>
      <c r="T44" s="399">
        <f>ROUND(C44*K4,-1)</f>
        <v>460</v>
      </c>
      <c r="U44" s="401">
        <f t="shared" si="16"/>
        <v>12880</v>
      </c>
      <c r="V44" s="399">
        <f>ROUND(C44*N4,-1)</f>
        <v>7610</v>
      </c>
      <c r="W44" s="401">
        <f t="shared" si="17"/>
        <v>213080</v>
      </c>
      <c r="X44" s="370"/>
    </row>
    <row r="45" spans="1:24" s="182" customFormat="1" ht="27" customHeight="1">
      <c r="A45" s="392" t="s">
        <v>289</v>
      </c>
      <c r="B45" s="393">
        <v>13</v>
      </c>
      <c r="C45" s="394">
        <v>92.8</v>
      </c>
      <c r="D45" s="413">
        <v>7060</v>
      </c>
      <c r="E45" s="397">
        <v>91780</v>
      </c>
      <c r="F45" s="395">
        <v>470</v>
      </c>
      <c r="G45" s="397">
        <v>6110</v>
      </c>
      <c r="H45" s="395">
        <v>6770</v>
      </c>
      <c r="I45" s="397">
        <v>88010</v>
      </c>
      <c r="J45" s="181"/>
      <c r="K45" s="395">
        <f>ROUNDUP(C45*J4,-1)</f>
        <v>7060</v>
      </c>
      <c r="L45" s="396">
        <f t="shared" si="12"/>
        <v>91780</v>
      </c>
      <c r="M45" s="395">
        <f>ROUNDUP(C45*K4,-1)</f>
        <v>470</v>
      </c>
      <c r="N45" s="397">
        <f>B45*M45</f>
        <v>6110</v>
      </c>
      <c r="O45" s="395">
        <f>ROUNDUP(C45*N4,-1)</f>
        <v>7610</v>
      </c>
      <c r="P45" s="397">
        <f t="shared" si="14"/>
        <v>98930</v>
      </c>
      <c r="Q45" s="398"/>
      <c r="R45" s="399">
        <f>ROUND(C45*J4,-1)</f>
        <v>7050</v>
      </c>
      <c r="S45" s="400">
        <f t="shared" si="15"/>
        <v>91650</v>
      </c>
      <c r="T45" s="399">
        <f>ROUND(C45*K4,-1)</f>
        <v>460</v>
      </c>
      <c r="U45" s="401">
        <f t="shared" si="16"/>
        <v>5980</v>
      </c>
      <c r="V45" s="399">
        <f>ROUND(C45*N4,-1)</f>
        <v>7610</v>
      </c>
      <c r="W45" s="401">
        <f t="shared" si="17"/>
        <v>98930</v>
      </c>
      <c r="X45" s="370"/>
    </row>
    <row r="46" spans="1:24" s="182" customFormat="1" ht="27" customHeight="1">
      <c r="A46" s="392" t="s">
        <v>290</v>
      </c>
      <c r="B46" s="393">
        <v>12</v>
      </c>
      <c r="C46" s="394">
        <v>92.8</v>
      </c>
      <c r="D46" s="413">
        <v>7060</v>
      </c>
      <c r="E46" s="397">
        <v>84720</v>
      </c>
      <c r="F46" s="395">
        <v>470</v>
      </c>
      <c r="G46" s="397">
        <v>5640</v>
      </c>
      <c r="H46" s="395">
        <v>6770</v>
      </c>
      <c r="I46" s="397">
        <v>81240</v>
      </c>
      <c r="J46" s="181"/>
      <c r="K46" s="395">
        <f>ROUNDUP(C46*J4,-1)</f>
        <v>7060</v>
      </c>
      <c r="L46" s="396">
        <f t="shared" si="12"/>
        <v>84720</v>
      </c>
      <c r="M46" s="395">
        <f>ROUNDUP(C46*K4,-1)</f>
        <v>470</v>
      </c>
      <c r="N46" s="397">
        <f t="shared" si="13"/>
        <v>5640</v>
      </c>
      <c r="O46" s="395">
        <f>ROUNDUP(C46*N4,-1)</f>
        <v>7610</v>
      </c>
      <c r="P46" s="397">
        <f t="shared" si="14"/>
        <v>91320</v>
      </c>
      <c r="Q46" s="398"/>
      <c r="R46" s="399">
        <f>ROUND(C46*J4,-1)</f>
        <v>7050</v>
      </c>
      <c r="S46" s="400">
        <f t="shared" si="15"/>
        <v>84600</v>
      </c>
      <c r="T46" s="399">
        <f>ROUND(C46*K4,-1)</f>
        <v>460</v>
      </c>
      <c r="U46" s="401">
        <f t="shared" si="16"/>
        <v>5520</v>
      </c>
      <c r="V46" s="399">
        <f>ROUND(C46*N4,-1)</f>
        <v>7610</v>
      </c>
      <c r="W46" s="401">
        <f t="shared" si="17"/>
        <v>91320</v>
      </c>
      <c r="X46" s="370"/>
    </row>
    <row r="47" spans="1:24" s="182" customFormat="1" ht="27" customHeight="1">
      <c r="A47" s="392" t="s">
        <v>291</v>
      </c>
      <c r="B47" s="393">
        <v>15</v>
      </c>
      <c r="C47" s="394">
        <v>104.3</v>
      </c>
      <c r="D47" s="413">
        <v>7930</v>
      </c>
      <c r="E47" s="397">
        <v>118950</v>
      </c>
      <c r="F47" s="395">
        <v>530</v>
      </c>
      <c r="G47" s="397">
        <v>7950</v>
      </c>
      <c r="H47" s="395">
        <v>7610</v>
      </c>
      <c r="I47" s="397">
        <v>114150</v>
      </c>
      <c r="J47" s="181"/>
      <c r="K47" s="395">
        <f>ROUNDUP(C47*J4,-1)</f>
        <v>7930</v>
      </c>
      <c r="L47" s="396">
        <f t="shared" si="12"/>
        <v>118950</v>
      </c>
      <c r="M47" s="395">
        <f>ROUNDUP(C47*K4,-1)</f>
        <v>530</v>
      </c>
      <c r="N47" s="397">
        <f t="shared" si="13"/>
        <v>7950</v>
      </c>
      <c r="O47" s="395">
        <f>ROUNDUP(C47*N4,-1)</f>
        <v>8560</v>
      </c>
      <c r="P47" s="397">
        <f t="shared" si="14"/>
        <v>128400</v>
      </c>
      <c r="Q47" s="398"/>
      <c r="R47" s="399">
        <f>ROUND(C47*J4,-1)</f>
        <v>7930</v>
      </c>
      <c r="S47" s="400">
        <f t="shared" si="15"/>
        <v>118950</v>
      </c>
      <c r="T47" s="399">
        <f>ROUND(C47*K4,-1)</f>
        <v>520</v>
      </c>
      <c r="U47" s="401">
        <f t="shared" si="16"/>
        <v>7800</v>
      </c>
      <c r="V47" s="399">
        <f>ROUND(C47*N4,-1)</f>
        <v>8550</v>
      </c>
      <c r="W47" s="401">
        <f t="shared" si="17"/>
        <v>128250</v>
      </c>
      <c r="X47" s="370"/>
    </row>
    <row r="48" spans="1:24" s="182" customFormat="1" ht="27" customHeight="1">
      <c r="A48" s="392" t="s">
        <v>292</v>
      </c>
      <c r="B48" s="393">
        <v>12</v>
      </c>
      <c r="C48" s="394">
        <v>112.26</v>
      </c>
      <c r="D48" s="413">
        <v>8540</v>
      </c>
      <c r="E48" s="397">
        <v>102480</v>
      </c>
      <c r="F48" s="395">
        <v>570</v>
      </c>
      <c r="G48" s="397">
        <v>6840</v>
      </c>
      <c r="H48" s="395">
        <v>8190</v>
      </c>
      <c r="I48" s="397">
        <v>98280</v>
      </c>
      <c r="J48" s="181"/>
      <c r="K48" s="395">
        <f>ROUNDUP(C48*J4,-1)</f>
        <v>8540</v>
      </c>
      <c r="L48" s="396">
        <f t="shared" si="12"/>
        <v>102480</v>
      </c>
      <c r="M48" s="395">
        <f>ROUNDUP(C48*K4,-1)</f>
        <v>570</v>
      </c>
      <c r="N48" s="397">
        <f t="shared" si="13"/>
        <v>6840</v>
      </c>
      <c r="O48" s="395">
        <f>ROUNDUP(C48*N4,-1)</f>
        <v>9210</v>
      </c>
      <c r="P48" s="397">
        <f t="shared" si="14"/>
        <v>110520</v>
      </c>
      <c r="Q48" s="398"/>
      <c r="R48" s="399">
        <f>ROUND(C48*J4,-1)</f>
        <v>8530</v>
      </c>
      <c r="S48" s="400">
        <f t="shared" si="15"/>
        <v>102360</v>
      </c>
      <c r="T48" s="399">
        <f>ROUND(C48*K4,-1)</f>
        <v>560</v>
      </c>
      <c r="U48" s="401">
        <f t="shared" si="16"/>
        <v>6720</v>
      </c>
      <c r="V48" s="399">
        <f>ROUND(C48*N4,-1)</f>
        <v>9210</v>
      </c>
      <c r="W48" s="401">
        <f t="shared" si="17"/>
        <v>110520</v>
      </c>
      <c r="X48" s="370"/>
    </row>
    <row r="49" spans="1:24" s="182" customFormat="1" ht="27" customHeight="1">
      <c r="A49" s="392" t="s">
        <v>278</v>
      </c>
      <c r="B49" s="393">
        <v>13</v>
      </c>
      <c r="C49" s="394">
        <v>113.7</v>
      </c>
      <c r="D49" s="413">
        <v>8650</v>
      </c>
      <c r="E49" s="397">
        <v>112450</v>
      </c>
      <c r="F49" s="395">
        <v>570</v>
      </c>
      <c r="G49" s="397">
        <v>7410</v>
      </c>
      <c r="H49" s="395">
        <v>8300</v>
      </c>
      <c r="I49" s="397">
        <v>107900</v>
      </c>
      <c r="J49" s="181"/>
      <c r="K49" s="395">
        <f>ROUNDUP(C49*J4,-1)</f>
        <v>8650</v>
      </c>
      <c r="L49" s="396">
        <f t="shared" si="12"/>
        <v>112450</v>
      </c>
      <c r="M49" s="395">
        <f>ROUNDUP(C49*K4,-1)</f>
        <v>570</v>
      </c>
      <c r="N49" s="397">
        <f t="shared" si="13"/>
        <v>7410</v>
      </c>
      <c r="O49" s="395">
        <f>ROUNDUP(C49*N4,-1)</f>
        <v>9330</v>
      </c>
      <c r="P49" s="397">
        <f t="shared" si="14"/>
        <v>121290</v>
      </c>
      <c r="Q49" s="398"/>
      <c r="R49" s="399">
        <f>ROUND(C49*J4,-1)</f>
        <v>8640</v>
      </c>
      <c r="S49" s="400">
        <f t="shared" si="15"/>
        <v>112320</v>
      </c>
      <c r="T49" s="399">
        <f>ROUND(C49*K4,-1)</f>
        <v>570</v>
      </c>
      <c r="U49" s="401">
        <f t="shared" si="16"/>
        <v>7410</v>
      </c>
      <c r="V49" s="399">
        <f>ROUND(C49*N4,-1)</f>
        <v>9320</v>
      </c>
      <c r="W49" s="401">
        <f t="shared" si="17"/>
        <v>121160</v>
      </c>
      <c r="X49" s="370"/>
    </row>
    <row r="50" spans="1:24" s="182" customFormat="1" ht="27" customHeight="1">
      <c r="A50" s="392" t="s">
        <v>293</v>
      </c>
      <c r="B50" s="393">
        <v>4</v>
      </c>
      <c r="C50" s="394">
        <v>90</v>
      </c>
      <c r="D50" s="413">
        <v>6840</v>
      </c>
      <c r="E50" s="397">
        <v>27360</v>
      </c>
      <c r="F50" s="395">
        <v>450</v>
      </c>
      <c r="G50" s="397">
        <v>1800</v>
      </c>
      <c r="H50" s="395">
        <v>6570</v>
      </c>
      <c r="I50" s="397">
        <v>26280</v>
      </c>
      <c r="J50" s="181"/>
      <c r="K50" s="395">
        <f>ROUNDUP(C50*J4,-1)</f>
        <v>6840</v>
      </c>
      <c r="L50" s="396">
        <f t="shared" si="12"/>
        <v>27360</v>
      </c>
      <c r="M50" s="395">
        <f>ROUNDUP(C50*K4,-1)</f>
        <v>450</v>
      </c>
      <c r="N50" s="397">
        <f t="shared" si="13"/>
        <v>1800</v>
      </c>
      <c r="O50" s="395">
        <f>ROUNDUP(C50*N4,-1)</f>
        <v>7380</v>
      </c>
      <c r="P50" s="397">
        <f t="shared" si="14"/>
        <v>29520</v>
      </c>
      <c r="Q50" s="398"/>
      <c r="R50" s="399">
        <f>ROUND(C50*J4,-1)</f>
        <v>6840</v>
      </c>
      <c r="S50" s="400">
        <f t="shared" si="15"/>
        <v>27360</v>
      </c>
      <c r="T50" s="399">
        <f>ROUND(C50*K4,-1)</f>
        <v>450</v>
      </c>
      <c r="U50" s="401">
        <f t="shared" si="16"/>
        <v>1800</v>
      </c>
      <c r="V50" s="399">
        <f>ROUND(C50*N4,-1)</f>
        <v>7380</v>
      </c>
      <c r="W50" s="401">
        <f t="shared" si="17"/>
        <v>29520</v>
      </c>
      <c r="X50" s="370"/>
    </row>
    <row r="51" spans="1:24" s="182" customFormat="1" ht="27" customHeight="1">
      <c r="A51" s="392" t="s">
        <v>294</v>
      </c>
      <c r="B51" s="393">
        <v>4</v>
      </c>
      <c r="C51" s="394">
        <v>96.1</v>
      </c>
      <c r="D51" s="413">
        <v>7310</v>
      </c>
      <c r="E51" s="397">
        <v>29240</v>
      </c>
      <c r="F51" s="395">
        <v>490</v>
      </c>
      <c r="G51" s="397">
        <v>1960</v>
      </c>
      <c r="H51" s="414">
        <v>7010</v>
      </c>
      <c r="I51" s="415">
        <v>28040</v>
      </c>
      <c r="J51" s="416" t="s">
        <v>515</v>
      </c>
      <c r="K51" s="395">
        <f>ROUNDUP(C51*J4,-1)</f>
        <v>7310</v>
      </c>
      <c r="L51" s="396">
        <f t="shared" si="12"/>
        <v>29240</v>
      </c>
      <c r="M51" s="395">
        <f>ROUNDUP(C51*K4,-1)</f>
        <v>490</v>
      </c>
      <c r="N51" s="397">
        <f t="shared" si="13"/>
        <v>1960</v>
      </c>
      <c r="O51" s="395">
        <f>ROUNDUP(C51*N4,-1)</f>
        <v>7890</v>
      </c>
      <c r="P51" s="397">
        <f t="shared" si="14"/>
        <v>31560</v>
      </c>
      <c r="Q51" s="398"/>
      <c r="R51" s="399">
        <f>ROUND(C51*J4,-1)</f>
        <v>7300</v>
      </c>
      <c r="S51" s="400">
        <f t="shared" si="15"/>
        <v>29200</v>
      </c>
      <c r="T51" s="399">
        <f>ROUND(C51*K4,-1)</f>
        <v>480</v>
      </c>
      <c r="U51" s="401">
        <f t="shared" si="16"/>
        <v>1920</v>
      </c>
      <c r="V51" s="399">
        <f>ROUND(C51*N4,-1)</f>
        <v>7880</v>
      </c>
      <c r="W51" s="401">
        <f t="shared" si="17"/>
        <v>31520</v>
      </c>
      <c r="X51" s="370"/>
    </row>
    <row r="52" spans="1:24" s="182" customFormat="1" ht="27" customHeight="1">
      <c r="A52" s="392" t="s">
        <v>295</v>
      </c>
      <c r="B52" s="393">
        <v>4</v>
      </c>
      <c r="C52" s="394">
        <v>104.3</v>
      </c>
      <c r="D52" s="413">
        <v>7930</v>
      </c>
      <c r="E52" s="397">
        <v>31720</v>
      </c>
      <c r="F52" s="395">
        <v>530</v>
      </c>
      <c r="G52" s="397">
        <v>2120</v>
      </c>
      <c r="H52" s="395">
        <v>7610</v>
      </c>
      <c r="I52" s="397">
        <v>30440</v>
      </c>
      <c r="J52" s="181"/>
      <c r="K52" s="395">
        <f>ROUNDUP(C52*J4,-1)</f>
        <v>7930</v>
      </c>
      <c r="L52" s="396">
        <f t="shared" si="12"/>
        <v>31720</v>
      </c>
      <c r="M52" s="395">
        <f>ROUNDUP(C52*K4,-1)</f>
        <v>530</v>
      </c>
      <c r="N52" s="397">
        <f t="shared" si="13"/>
        <v>2120</v>
      </c>
      <c r="O52" s="395">
        <f>ROUNDUP(C52*N4,-1)</f>
        <v>8560</v>
      </c>
      <c r="P52" s="397">
        <f t="shared" si="14"/>
        <v>34240</v>
      </c>
      <c r="Q52" s="398"/>
      <c r="R52" s="399">
        <f>ROUND(C52*J4,-1)</f>
        <v>7930</v>
      </c>
      <c r="S52" s="400">
        <f t="shared" si="15"/>
        <v>31720</v>
      </c>
      <c r="T52" s="399">
        <f>ROUND(C52*K4,-1)</f>
        <v>520</v>
      </c>
      <c r="U52" s="401">
        <f t="shared" si="16"/>
        <v>2080</v>
      </c>
      <c r="V52" s="399">
        <f>ROUND(C52*N4,-1)</f>
        <v>8550</v>
      </c>
      <c r="W52" s="401">
        <f t="shared" si="17"/>
        <v>34200</v>
      </c>
      <c r="X52" s="370"/>
    </row>
    <row r="53" spans="1:24" s="182" customFormat="1" ht="27" customHeight="1">
      <c r="A53" s="392" t="s">
        <v>296</v>
      </c>
      <c r="B53" s="393">
        <v>4</v>
      </c>
      <c r="C53" s="394">
        <v>113.7</v>
      </c>
      <c r="D53" s="413">
        <v>8650</v>
      </c>
      <c r="E53" s="397">
        <v>34600</v>
      </c>
      <c r="F53" s="395">
        <v>570</v>
      </c>
      <c r="G53" s="397">
        <v>2280</v>
      </c>
      <c r="H53" s="395">
        <v>8300</v>
      </c>
      <c r="I53" s="397">
        <v>33200</v>
      </c>
      <c r="J53" s="181"/>
      <c r="K53" s="395">
        <f>ROUNDUP(C53*J4,-1)</f>
        <v>8650</v>
      </c>
      <c r="L53" s="396">
        <f t="shared" si="12"/>
        <v>34600</v>
      </c>
      <c r="M53" s="395">
        <f>ROUNDUP(C53*K4,-1)</f>
        <v>570</v>
      </c>
      <c r="N53" s="397">
        <f t="shared" si="13"/>
        <v>2280</v>
      </c>
      <c r="O53" s="395">
        <f>ROUNDUP(C53*N4,-1)</f>
        <v>9330</v>
      </c>
      <c r="P53" s="397">
        <f t="shared" si="14"/>
        <v>37320</v>
      </c>
      <c r="Q53" s="398"/>
      <c r="R53" s="399">
        <f>ROUND(C53*J4,-1)</f>
        <v>8640</v>
      </c>
      <c r="S53" s="400">
        <f t="shared" si="15"/>
        <v>34560</v>
      </c>
      <c r="T53" s="399">
        <f>ROUND(C53*K4,-1)</f>
        <v>570</v>
      </c>
      <c r="U53" s="401">
        <f t="shared" si="16"/>
        <v>2280</v>
      </c>
      <c r="V53" s="399">
        <f>ROUND(C53*N4,-1)</f>
        <v>9320</v>
      </c>
      <c r="W53" s="401">
        <f t="shared" si="17"/>
        <v>37280</v>
      </c>
      <c r="X53" s="370"/>
    </row>
    <row r="54" spans="1:24" s="182" customFormat="1" ht="27" customHeight="1">
      <c r="A54" s="392" t="s">
        <v>112</v>
      </c>
      <c r="B54" s="393">
        <v>188</v>
      </c>
      <c r="C54" s="402"/>
      <c r="D54" s="413"/>
      <c r="E54" s="397">
        <v>1374700</v>
      </c>
      <c r="F54" s="403"/>
      <c r="G54" s="397">
        <v>91100</v>
      </c>
      <c r="H54" s="403"/>
      <c r="I54" s="417">
        <v>1319210</v>
      </c>
      <c r="J54" s="181"/>
      <c r="K54" s="395"/>
      <c r="L54" s="397">
        <f>SUM(L40:L53)</f>
        <v>1374700</v>
      </c>
      <c r="M54" s="403"/>
      <c r="N54" s="397">
        <f>SUM(N40:N53)</f>
        <v>91100</v>
      </c>
      <c r="O54" s="403"/>
      <c r="P54" s="418">
        <f>SUM(P40:P53)</f>
        <v>1482840</v>
      </c>
      <c r="Q54" s="398"/>
      <c r="R54" s="399"/>
      <c r="S54" s="401">
        <f>SUM(S40:S53)</f>
        <v>1373840</v>
      </c>
      <c r="T54" s="404"/>
      <c r="U54" s="401">
        <f>SUM(U40:U53)</f>
        <v>90220</v>
      </c>
      <c r="V54" s="404"/>
      <c r="W54" s="401">
        <f>SUM(W40:W53)</f>
        <v>1482440</v>
      </c>
      <c r="X54" s="370"/>
    </row>
    <row r="55" spans="1:24" s="405" customFormat="1" ht="27" customHeight="1">
      <c r="C55" s="406" t="s">
        <v>279</v>
      </c>
      <c r="D55" s="405" t="s">
        <v>280</v>
      </c>
      <c r="E55" s="406" t="s">
        <v>281</v>
      </c>
      <c r="F55" s="405" t="s">
        <v>282</v>
      </c>
      <c r="H55" s="419"/>
      <c r="I55" s="420"/>
      <c r="K55" s="378" t="s">
        <v>283</v>
      </c>
      <c r="L55" s="407">
        <f>L54-E54</f>
        <v>0</v>
      </c>
      <c r="N55" s="408">
        <f>N54-G54</f>
        <v>0</v>
      </c>
      <c r="P55" s="408">
        <f>P54-I54</f>
        <v>163630</v>
      </c>
      <c r="Q55" s="409"/>
      <c r="R55" s="381" t="s">
        <v>283</v>
      </c>
      <c r="S55" s="410">
        <f>S54-E54</f>
        <v>-860</v>
      </c>
      <c r="T55" s="409"/>
      <c r="U55" s="411">
        <f>U54-G54</f>
        <v>-880</v>
      </c>
      <c r="V55" s="409"/>
      <c r="W55" s="411">
        <f>W54-I54</f>
        <v>163230</v>
      </c>
      <c r="X55" s="409"/>
    </row>
    <row r="56" spans="1:24" s="182" customFormat="1" ht="27" customHeight="1">
      <c r="H56" s="314" t="s">
        <v>482</v>
      </c>
      <c r="I56" s="412">
        <f>I54*12</f>
        <v>15830520</v>
      </c>
      <c r="O56" s="314" t="s">
        <v>482</v>
      </c>
      <c r="P56" s="412">
        <f>P54*12</f>
        <v>17794080</v>
      </c>
      <c r="Q56" s="370"/>
      <c r="R56" s="370"/>
      <c r="S56" s="370"/>
      <c r="T56" s="370"/>
      <c r="U56" s="370"/>
      <c r="V56" s="370"/>
      <c r="W56" s="421"/>
      <c r="X56" s="370"/>
    </row>
    <row r="57" spans="1:24" s="182" customFormat="1" ht="27" customHeight="1">
      <c r="A57" s="181" t="s">
        <v>253</v>
      </c>
      <c r="K57" s="182" t="s">
        <v>481</v>
      </c>
      <c r="Q57" s="370"/>
      <c r="R57" s="370" t="s">
        <v>256</v>
      </c>
      <c r="S57" s="370"/>
      <c r="T57" s="370"/>
      <c r="U57" s="370"/>
      <c r="V57" s="370"/>
      <c r="W57" s="370"/>
      <c r="X57" s="370"/>
    </row>
    <row r="58" spans="1:24" s="378" customFormat="1" ht="27" customHeight="1">
      <c r="A58" s="743" t="s">
        <v>257</v>
      </c>
      <c r="B58" s="744" t="s">
        <v>258</v>
      </c>
      <c r="C58" s="374" t="s">
        <v>259</v>
      </c>
      <c r="D58" s="375" t="s">
        <v>0</v>
      </c>
      <c r="E58" s="376" t="s">
        <v>260</v>
      </c>
      <c r="F58" s="375" t="s">
        <v>261</v>
      </c>
      <c r="G58" s="376" t="s">
        <v>262</v>
      </c>
      <c r="H58" s="377" t="s">
        <v>263</v>
      </c>
      <c r="I58" s="376" t="s">
        <v>297</v>
      </c>
      <c r="K58" s="379" t="s">
        <v>0</v>
      </c>
      <c r="L58" s="380" t="s">
        <v>260</v>
      </c>
      <c r="M58" s="379" t="s">
        <v>261</v>
      </c>
      <c r="N58" s="380" t="s">
        <v>262</v>
      </c>
      <c r="O58" s="532" t="s">
        <v>500</v>
      </c>
      <c r="P58" s="591">
        <f>O4</f>
        <v>127</v>
      </c>
      <c r="Q58" s="381"/>
      <c r="R58" s="382" t="s">
        <v>0</v>
      </c>
      <c r="S58" s="383" t="s">
        <v>260</v>
      </c>
      <c r="T58" s="382" t="s">
        <v>261</v>
      </c>
      <c r="U58" s="383" t="s">
        <v>262</v>
      </c>
      <c r="V58" s="384" t="s">
        <v>263</v>
      </c>
      <c r="W58" s="383" t="s">
        <v>297</v>
      </c>
      <c r="X58" s="381"/>
    </row>
    <row r="59" spans="1:24" s="378" customFormat="1" ht="27" customHeight="1">
      <c r="A59" s="743"/>
      <c r="B59" s="744"/>
      <c r="C59" s="385" t="s">
        <v>265</v>
      </c>
      <c r="D59" s="386" t="s">
        <v>266</v>
      </c>
      <c r="E59" s="387" t="s">
        <v>267</v>
      </c>
      <c r="F59" s="386" t="s">
        <v>266</v>
      </c>
      <c r="G59" s="387" t="s">
        <v>267</v>
      </c>
      <c r="H59" s="386" t="s">
        <v>268</v>
      </c>
      <c r="I59" s="387" t="s">
        <v>267</v>
      </c>
      <c r="K59" s="388" t="s">
        <v>265</v>
      </c>
      <c r="L59" s="389" t="s">
        <v>267</v>
      </c>
      <c r="M59" s="388" t="s">
        <v>265</v>
      </c>
      <c r="N59" s="389" t="s">
        <v>267</v>
      </c>
      <c r="O59" s="388" t="s">
        <v>265</v>
      </c>
      <c r="P59" s="389" t="s">
        <v>267</v>
      </c>
      <c r="Q59" s="381"/>
      <c r="R59" s="390" t="s">
        <v>265</v>
      </c>
      <c r="S59" s="391" t="s">
        <v>267</v>
      </c>
      <c r="T59" s="390" t="s">
        <v>265</v>
      </c>
      <c r="U59" s="391" t="s">
        <v>267</v>
      </c>
      <c r="V59" s="390" t="s">
        <v>265</v>
      </c>
      <c r="W59" s="391" t="s">
        <v>267</v>
      </c>
      <c r="X59" s="381"/>
    </row>
    <row r="60" spans="1:24" s="182" customFormat="1" ht="27" customHeight="1">
      <c r="A60" s="392" t="s">
        <v>269</v>
      </c>
      <c r="B60" s="393">
        <v>4</v>
      </c>
      <c r="C60" s="394">
        <v>87.65</v>
      </c>
      <c r="D60" s="413">
        <v>6670</v>
      </c>
      <c r="E60" s="396">
        <v>26680</v>
      </c>
      <c r="F60" s="395">
        <v>440</v>
      </c>
      <c r="G60" s="397">
        <v>1760</v>
      </c>
      <c r="H60" s="395">
        <v>10360</v>
      </c>
      <c r="I60" s="397">
        <v>41440</v>
      </c>
      <c r="J60" s="181"/>
      <c r="K60" s="395">
        <f>ROUNDUP(C60*J4,-1)</f>
        <v>6670</v>
      </c>
      <c r="L60" s="396">
        <f>B60*K60</f>
        <v>26680</v>
      </c>
      <c r="M60" s="395">
        <f>ROUNDUP(C60*K4,-1)</f>
        <v>440</v>
      </c>
      <c r="N60" s="397">
        <f>B60*M60</f>
        <v>1760</v>
      </c>
      <c r="O60" s="395">
        <f>ROUNDUP(C60*O4,-1)</f>
        <v>11140</v>
      </c>
      <c r="P60" s="397">
        <f>B60*O60</f>
        <v>44560</v>
      </c>
      <c r="Q60" s="398"/>
      <c r="R60" s="399">
        <f>ROUND(C60*J4,-1)</f>
        <v>6660</v>
      </c>
      <c r="S60" s="400">
        <f>B60*R60</f>
        <v>26640</v>
      </c>
      <c r="T60" s="399">
        <f>ROUND(C60*K4,-1)</f>
        <v>440</v>
      </c>
      <c r="U60" s="401">
        <f>B60*T60</f>
        <v>1760</v>
      </c>
      <c r="V60" s="399">
        <f>ROUND(C60*O4,-1)</f>
        <v>11130</v>
      </c>
      <c r="W60" s="401">
        <f>B60*V60</f>
        <v>44520</v>
      </c>
      <c r="X60" s="370"/>
    </row>
    <row r="61" spans="1:24" s="182" customFormat="1" ht="27" customHeight="1">
      <c r="A61" s="392" t="s">
        <v>298</v>
      </c>
      <c r="B61" s="393">
        <v>7</v>
      </c>
      <c r="C61" s="394">
        <v>90</v>
      </c>
      <c r="D61" s="413">
        <v>6840</v>
      </c>
      <c r="E61" s="397">
        <v>47880</v>
      </c>
      <c r="F61" s="395">
        <v>450</v>
      </c>
      <c r="G61" s="397">
        <v>3150</v>
      </c>
      <c r="H61" s="395">
        <v>10640</v>
      </c>
      <c r="I61" s="397">
        <v>74480</v>
      </c>
      <c r="J61" s="181"/>
      <c r="K61" s="395">
        <f>ROUNDUP(C61*J4,-1)</f>
        <v>6840</v>
      </c>
      <c r="L61" s="396">
        <f t="shared" ref="L61:L70" si="18">B61*K61</f>
        <v>47880</v>
      </c>
      <c r="M61" s="395">
        <f>ROUNDUP(C61*K4,-1)</f>
        <v>450</v>
      </c>
      <c r="N61" s="397">
        <f t="shared" ref="N61" si="19">B61*M61</f>
        <v>3150</v>
      </c>
      <c r="O61" s="395">
        <f>ROUNDUP(C61*O4,-1)</f>
        <v>11430</v>
      </c>
      <c r="P61" s="397">
        <f t="shared" ref="P61:P70" si="20">B61*O61</f>
        <v>80010</v>
      </c>
      <c r="Q61" s="398"/>
      <c r="R61" s="399">
        <f>ROUND(C61*J4,-1)</f>
        <v>6840</v>
      </c>
      <c r="S61" s="400">
        <f t="shared" ref="S61:S70" si="21">B61*R61</f>
        <v>47880</v>
      </c>
      <c r="T61" s="399">
        <f>ROUND(C61*K4,-1)</f>
        <v>450</v>
      </c>
      <c r="U61" s="401">
        <f t="shared" ref="U61:U70" si="22">B61*T61</f>
        <v>3150</v>
      </c>
      <c r="V61" s="399">
        <f>ROUND(C61*O4,-1)</f>
        <v>11430</v>
      </c>
      <c r="W61" s="401">
        <f t="shared" ref="W61:W70" si="23">B61*V61</f>
        <v>80010</v>
      </c>
      <c r="X61" s="370"/>
    </row>
    <row r="62" spans="1:24" s="182" customFormat="1" ht="27" customHeight="1">
      <c r="A62" s="392" t="s">
        <v>299</v>
      </c>
      <c r="B62" s="393">
        <v>7</v>
      </c>
      <c r="C62" s="394">
        <v>90.17</v>
      </c>
      <c r="D62" s="413">
        <v>6860</v>
      </c>
      <c r="E62" s="397">
        <v>48020</v>
      </c>
      <c r="F62" s="395">
        <v>460</v>
      </c>
      <c r="G62" s="397">
        <v>3220</v>
      </c>
      <c r="H62" s="395">
        <v>10660</v>
      </c>
      <c r="I62" s="397">
        <v>74620</v>
      </c>
      <c r="J62" s="181"/>
      <c r="K62" s="395">
        <f>ROUNDUP(C62*J4,-1)</f>
        <v>6860</v>
      </c>
      <c r="L62" s="396">
        <f t="shared" si="18"/>
        <v>48020</v>
      </c>
      <c r="M62" s="395">
        <f>ROUNDUP(C62*K4,-1)</f>
        <v>460</v>
      </c>
      <c r="N62" s="397">
        <f>B62*M62</f>
        <v>3220</v>
      </c>
      <c r="O62" s="395">
        <f>ROUNDUP(C62*O4,-1)</f>
        <v>11460</v>
      </c>
      <c r="P62" s="397">
        <f t="shared" si="20"/>
        <v>80220</v>
      </c>
      <c r="Q62" s="398"/>
      <c r="R62" s="399">
        <f>ROUND(C62*J4,-1)</f>
        <v>6850</v>
      </c>
      <c r="S62" s="400">
        <f t="shared" si="21"/>
        <v>47950</v>
      </c>
      <c r="T62" s="399">
        <f>ROUND(C62*K4,-1)</f>
        <v>450</v>
      </c>
      <c r="U62" s="401">
        <f t="shared" si="22"/>
        <v>3150</v>
      </c>
      <c r="V62" s="399">
        <f>ROUND(C62*O4,-1)</f>
        <v>11450</v>
      </c>
      <c r="W62" s="401">
        <f t="shared" si="23"/>
        <v>80150</v>
      </c>
      <c r="X62" s="370"/>
    </row>
    <row r="63" spans="1:24" s="182" customFormat="1" ht="27" customHeight="1">
      <c r="A63" s="392" t="s">
        <v>300</v>
      </c>
      <c r="B63" s="393">
        <v>6</v>
      </c>
      <c r="C63" s="394">
        <v>92.55</v>
      </c>
      <c r="D63" s="413">
        <v>7040</v>
      </c>
      <c r="E63" s="397">
        <v>42240</v>
      </c>
      <c r="F63" s="395">
        <v>470</v>
      </c>
      <c r="G63" s="397">
        <v>2820</v>
      </c>
      <c r="H63" s="395">
        <v>10940</v>
      </c>
      <c r="I63" s="397">
        <v>65640</v>
      </c>
      <c r="J63" s="181"/>
      <c r="K63" s="395">
        <f>ROUNDUP(C63*J4,-1)</f>
        <v>7040</v>
      </c>
      <c r="L63" s="396">
        <f t="shared" si="18"/>
        <v>42240</v>
      </c>
      <c r="M63" s="395">
        <f>ROUNDUP(C63*K4,-1)</f>
        <v>470</v>
      </c>
      <c r="N63" s="397">
        <f t="shared" ref="N63:N66" si="24">B63*M63</f>
        <v>2820</v>
      </c>
      <c r="O63" s="395">
        <f>ROUNDUP(C63*O4,-1)</f>
        <v>11760</v>
      </c>
      <c r="P63" s="397">
        <f t="shared" si="20"/>
        <v>70560</v>
      </c>
      <c r="Q63" s="398"/>
      <c r="R63" s="399">
        <f>ROUND(C63*J4,-1)</f>
        <v>7030</v>
      </c>
      <c r="S63" s="400">
        <f t="shared" si="21"/>
        <v>42180</v>
      </c>
      <c r="T63" s="399">
        <f>ROUND(C63*K4,-1)</f>
        <v>460</v>
      </c>
      <c r="U63" s="401">
        <f t="shared" si="22"/>
        <v>2760</v>
      </c>
      <c r="V63" s="399">
        <f>ROUND(C63*O4,-1)</f>
        <v>11750</v>
      </c>
      <c r="W63" s="401">
        <f t="shared" si="23"/>
        <v>70500</v>
      </c>
      <c r="X63" s="370"/>
    </row>
    <row r="64" spans="1:24" s="182" customFormat="1" ht="27" customHeight="1">
      <c r="A64" s="392" t="s">
        <v>301</v>
      </c>
      <c r="B64" s="393">
        <v>6</v>
      </c>
      <c r="C64" s="394">
        <v>92.6</v>
      </c>
      <c r="D64" s="413">
        <v>7040</v>
      </c>
      <c r="E64" s="397">
        <v>42240</v>
      </c>
      <c r="F64" s="395">
        <v>470</v>
      </c>
      <c r="G64" s="397">
        <v>2820</v>
      </c>
      <c r="H64" s="395">
        <v>10950</v>
      </c>
      <c r="I64" s="397">
        <v>65700</v>
      </c>
      <c r="J64" s="181"/>
      <c r="K64" s="395">
        <f>ROUNDUP(C64*J4,-1)</f>
        <v>7040</v>
      </c>
      <c r="L64" s="396">
        <f t="shared" si="18"/>
        <v>42240</v>
      </c>
      <c r="M64" s="395">
        <f>ROUNDUP(C64*K4,-1)</f>
        <v>470</v>
      </c>
      <c r="N64" s="397">
        <f t="shared" si="24"/>
        <v>2820</v>
      </c>
      <c r="O64" s="395">
        <f>ROUNDUP(C64*O4,-1)</f>
        <v>11770</v>
      </c>
      <c r="P64" s="397">
        <f t="shared" si="20"/>
        <v>70620</v>
      </c>
      <c r="Q64" s="398"/>
      <c r="R64" s="399">
        <f>ROUND(C64*J4,-1)</f>
        <v>7040</v>
      </c>
      <c r="S64" s="400">
        <f t="shared" si="21"/>
        <v>42240</v>
      </c>
      <c r="T64" s="399">
        <f>ROUND(C64*K4,-1)</f>
        <v>460</v>
      </c>
      <c r="U64" s="401">
        <f t="shared" si="22"/>
        <v>2760</v>
      </c>
      <c r="V64" s="399">
        <f>ROUND(C64*O4,-1)</f>
        <v>11760</v>
      </c>
      <c r="W64" s="401">
        <f t="shared" si="23"/>
        <v>70560</v>
      </c>
      <c r="X64" s="370"/>
    </row>
    <row r="65" spans="1:24" s="182" customFormat="1" ht="27" customHeight="1">
      <c r="A65" s="392" t="s">
        <v>302</v>
      </c>
      <c r="B65" s="393">
        <v>7</v>
      </c>
      <c r="C65" s="394">
        <v>95.08</v>
      </c>
      <c r="D65" s="413">
        <v>7230</v>
      </c>
      <c r="E65" s="397">
        <v>50610</v>
      </c>
      <c r="F65" s="395">
        <v>480</v>
      </c>
      <c r="G65" s="397">
        <v>3360</v>
      </c>
      <c r="H65" s="395">
        <v>11240</v>
      </c>
      <c r="I65" s="397">
        <v>78680</v>
      </c>
      <c r="J65" s="181"/>
      <c r="K65" s="395">
        <f>ROUNDUP(C65*J4,-1)</f>
        <v>7230</v>
      </c>
      <c r="L65" s="396">
        <f t="shared" si="18"/>
        <v>50610</v>
      </c>
      <c r="M65" s="395">
        <f>ROUNDUP(C65*K4,-1)</f>
        <v>480</v>
      </c>
      <c r="N65" s="397">
        <f t="shared" si="24"/>
        <v>3360</v>
      </c>
      <c r="O65" s="395">
        <f>ROUNDUP(C65*O4,-1)</f>
        <v>12080</v>
      </c>
      <c r="P65" s="397">
        <f t="shared" si="20"/>
        <v>84560</v>
      </c>
      <c r="Q65" s="398"/>
      <c r="R65" s="399">
        <f>ROUND(C65*J4,-1)</f>
        <v>7230</v>
      </c>
      <c r="S65" s="400">
        <f t="shared" si="21"/>
        <v>50610</v>
      </c>
      <c r="T65" s="399">
        <f>ROUND(C65*K4,-1)</f>
        <v>480</v>
      </c>
      <c r="U65" s="401">
        <f t="shared" si="22"/>
        <v>3360</v>
      </c>
      <c r="V65" s="399">
        <f>ROUND(C65*O4,-1)</f>
        <v>12080</v>
      </c>
      <c r="W65" s="401">
        <f t="shared" si="23"/>
        <v>84560</v>
      </c>
      <c r="X65" s="370"/>
    </row>
    <row r="66" spans="1:24" s="182" customFormat="1" ht="27" customHeight="1">
      <c r="A66" s="392" t="s">
        <v>290</v>
      </c>
      <c r="B66" s="393">
        <v>1</v>
      </c>
      <c r="C66" s="394">
        <v>97.58</v>
      </c>
      <c r="D66" s="413">
        <v>7420</v>
      </c>
      <c r="E66" s="397">
        <v>7420</v>
      </c>
      <c r="F66" s="395">
        <v>490</v>
      </c>
      <c r="G66" s="397">
        <v>490</v>
      </c>
      <c r="H66" s="395">
        <v>11530</v>
      </c>
      <c r="I66" s="397">
        <v>11530</v>
      </c>
      <c r="J66" s="181"/>
      <c r="K66" s="395">
        <f>ROUNDUP(C66*J4,-1)</f>
        <v>7420</v>
      </c>
      <c r="L66" s="396">
        <f t="shared" si="18"/>
        <v>7420</v>
      </c>
      <c r="M66" s="395">
        <f>ROUNDUP(C66*K4,-1)</f>
        <v>490</v>
      </c>
      <c r="N66" s="397">
        <f t="shared" si="24"/>
        <v>490</v>
      </c>
      <c r="O66" s="395">
        <f>ROUNDUP(C66*O4,-1)</f>
        <v>12400</v>
      </c>
      <c r="P66" s="397">
        <f t="shared" si="20"/>
        <v>12400</v>
      </c>
      <c r="Q66" s="398"/>
      <c r="R66" s="399">
        <f>ROUND(C66*J4,-1)</f>
        <v>7420</v>
      </c>
      <c r="S66" s="400">
        <f t="shared" si="21"/>
        <v>7420</v>
      </c>
      <c r="T66" s="399">
        <f>ROUND(C66*K4,-1)</f>
        <v>490</v>
      </c>
      <c r="U66" s="401">
        <f t="shared" si="22"/>
        <v>490</v>
      </c>
      <c r="V66" s="399">
        <f>ROUND(C66*O4,-1)</f>
        <v>12390</v>
      </c>
      <c r="W66" s="401">
        <f t="shared" si="23"/>
        <v>12390</v>
      </c>
      <c r="X66" s="370"/>
    </row>
    <row r="67" spans="1:24" s="182" customFormat="1" ht="27" customHeight="1">
      <c r="A67" s="392" t="s">
        <v>303</v>
      </c>
      <c r="B67" s="393">
        <v>4</v>
      </c>
      <c r="C67" s="394">
        <v>98.05</v>
      </c>
      <c r="D67" s="413">
        <v>7460</v>
      </c>
      <c r="E67" s="397">
        <v>29840</v>
      </c>
      <c r="F67" s="395">
        <v>500</v>
      </c>
      <c r="G67" s="397">
        <v>2000</v>
      </c>
      <c r="H67" s="395">
        <v>11590</v>
      </c>
      <c r="I67" s="397">
        <v>46360</v>
      </c>
      <c r="J67" s="181"/>
      <c r="K67" s="395">
        <f>ROUNDUP(C67*J4,-1)</f>
        <v>7460</v>
      </c>
      <c r="L67" s="396">
        <f t="shared" si="18"/>
        <v>29840</v>
      </c>
      <c r="M67" s="395">
        <f>ROUNDUP(C67*K4,-1)</f>
        <v>500</v>
      </c>
      <c r="N67" s="397">
        <f>B67*M67</f>
        <v>2000</v>
      </c>
      <c r="O67" s="395">
        <f>ROUNDUP(C67*O4,-1)</f>
        <v>12460</v>
      </c>
      <c r="P67" s="397">
        <f t="shared" si="20"/>
        <v>49840</v>
      </c>
      <c r="Q67" s="398"/>
      <c r="R67" s="399">
        <f>ROUND(C67*J4,-1)</f>
        <v>7450</v>
      </c>
      <c r="S67" s="400">
        <f t="shared" si="21"/>
        <v>29800</v>
      </c>
      <c r="T67" s="399">
        <f>ROUND(C67*K4,-1)</f>
        <v>490</v>
      </c>
      <c r="U67" s="401">
        <f t="shared" si="22"/>
        <v>1960</v>
      </c>
      <c r="V67" s="399">
        <f>ROUND(C67*O4,-1)</f>
        <v>12450</v>
      </c>
      <c r="W67" s="401">
        <f t="shared" si="23"/>
        <v>49800</v>
      </c>
      <c r="X67" s="370"/>
    </row>
    <row r="68" spans="1:24" s="182" customFormat="1" ht="27" customHeight="1">
      <c r="A68" s="392" t="s">
        <v>304</v>
      </c>
      <c r="B68" s="393">
        <v>7</v>
      </c>
      <c r="C68" s="394">
        <v>105</v>
      </c>
      <c r="D68" s="413">
        <v>7980</v>
      </c>
      <c r="E68" s="397">
        <v>55860</v>
      </c>
      <c r="F68" s="395">
        <v>530</v>
      </c>
      <c r="G68" s="397">
        <v>3710</v>
      </c>
      <c r="H68" s="395">
        <v>12410</v>
      </c>
      <c r="I68" s="397">
        <v>86870</v>
      </c>
      <c r="J68" s="181"/>
      <c r="K68" s="395">
        <f>ROUNDUP(C68*J4,-1)</f>
        <v>7980</v>
      </c>
      <c r="L68" s="396">
        <f t="shared" si="18"/>
        <v>55860</v>
      </c>
      <c r="M68" s="395">
        <f>ROUNDUP(C68*K4,-1)</f>
        <v>530</v>
      </c>
      <c r="N68" s="397">
        <f t="shared" ref="N68:N70" si="25">B68*M68</f>
        <v>3710</v>
      </c>
      <c r="O68" s="395">
        <f>ROUNDUP(C68*O4,-1)</f>
        <v>13340</v>
      </c>
      <c r="P68" s="397">
        <f t="shared" si="20"/>
        <v>93380</v>
      </c>
      <c r="Q68" s="398"/>
      <c r="R68" s="399">
        <f>ROUND(C68*J4,-1)</f>
        <v>7980</v>
      </c>
      <c r="S68" s="400">
        <f t="shared" si="21"/>
        <v>55860</v>
      </c>
      <c r="T68" s="399">
        <f>ROUND(C68*K4,-1)</f>
        <v>530</v>
      </c>
      <c r="U68" s="401">
        <f t="shared" si="22"/>
        <v>3710</v>
      </c>
      <c r="V68" s="399">
        <f>ROUND(C68*O4,-1)</f>
        <v>13340</v>
      </c>
      <c r="W68" s="401">
        <f t="shared" si="23"/>
        <v>93380</v>
      </c>
      <c r="X68" s="370"/>
    </row>
    <row r="69" spans="1:24" s="182" customFormat="1" ht="27" customHeight="1">
      <c r="A69" s="392" t="s">
        <v>291</v>
      </c>
      <c r="B69" s="393">
        <v>5</v>
      </c>
      <c r="C69" s="394">
        <v>113.81</v>
      </c>
      <c r="D69" s="413">
        <v>8650</v>
      </c>
      <c r="E69" s="397">
        <v>43250</v>
      </c>
      <c r="F69" s="395">
        <v>570</v>
      </c>
      <c r="G69" s="397">
        <v>2850</v>
      </c>
      <c r="H69" s="395">
        <v>13450</v>
      </c>
      <c r="I69" s="397">
        <v>67250</v>
      </c>
      <c r="J69" s="181"/>
      <c r="K69" s="395">
        <f>ROUNDUP(C69*J4,-1)</f>
        <v>8650</v>
      </c>
      <c r="L69" s="396">
        <f t="shared" si="18"/>
        <v>43250</v>
      </c>
      <c r="M69" s="395">
        <f>ROUNDUP(C69*K4,-1)</f>
        <v>570</v>
      </c>
      <c r="N69" s="397">
        <f t="shared" si="25"/>
        <v>2850</v>
      </c>
      <c r="O69" s="395">
        <f>ROUNDUP(C69*O4,-1)</f>
        <v>14460</v>
      </c>
      <c r="P69" s="397">
        <f t="shared" si="20"/>
        <v>72300</v>
      </c>
      <c r="Q69" s="398"/>
      <c r="R69" s="399">
        <f>ROUND(C69*J4,-1)</f>
        <v>8650</v>
      </c>
      <c r="S69" s="400">
        <f t="shared" si="21"/>
        <v>43250</v>
      </c>
      <c r="T69" s="399">
        <f>ROUND(C69*K4,-1)</f>
        <v>570</v>
      </c>
      <c r="U69" s="401">
        <f t="shared" si="22"/>
        <v>2850</v>
      </c>
      <c r="V69" s="399">
        <f>ROUND(C69*O4,-1)</f>
        <v>14450</v>
      </c>
      <c r="W69" s="401">
        <f t="shared" si="23"/>
        <v>72250</v>
      </c>
      <c r="X69" s="370"/>
    </row>
    <row r="70" spans="1:24" s="182" customFormat="1" ht="27" customHeight="1">
      <c r="A70" s="392" t="s">
        <v>305</v>
      </c>
      <c r="B70" s="393">
        <v>4</v>
      </c>
      <c r="C70" s="394">
        <v>114.86</v>
      </c>
      <c r="D70" s="413">
        <v>8730</v>
      </c>
      <c r="E70" s="397">
        <v>34920</v>
      </c>
      <c r="F70" s="395">
        <v>580</v>
      </c>
      <c r="G70" s="397">
        <v>2320</v>
      </c>
      <c r="H70" s="395">
        <v>13580</v>
      </c>
      <c r="I70" s="397">
        <v>54320</v>
      </c>
      <c r="J70" s="181"/>
      <c r="K70" s="395">
        <f>ROUNDUP(C70*J4,-1)</f>
        <v>8730</v>
      </c>
      <c r="L70" s="396">
        <f t="shared" si="18"/>
        <v>34920</v>
      </c>
      <c r="M70" s="395">
        <f>ROUNDUP(C70*K4,-1)</f>
        <v>580</v>
      </c>
      <c r="N70" s="397">
        <f t="shared" si="25"/>
        <v>2320</v>
      </c>
      <c r="O70" s="395">
        <f>ROUNDUP(C70*O4,-1)</f>
        <v>14590</v>
      </c>
      <c r="P70" s="397">
        <f t="shared" si="20"/>
        <v>58360</v>
      </c>
      <c r="Q70" s="398"/>
      <c r="R70" s="399">
        <f>ROUND(C70*J4,-1)</f>
        <v>8730</v>
      </c>
      <c r="S70" s="400">
        <f t="shared" si="21"/>
        <v>34920</v>
      </c>
      <c r="T70" s="399">
        <f>ROUND(C70*K4,-1)</f>
        <v>570</v>
      </c>
      <c r="U70" s="401">
        <f t="shared" si="22"/>
        <v>2280</v>
      </c>
      <c r="V70" s="399">
        <f>ROUND(C70*O4,-1)</f>
        <v>14590</v>
      </c>
      <c r="W70" s="401">
        <f t="shared" si="23"/>
        <v>58360</v>
      </c>
      <c r="X70" s="370"/>
    </row>
    <row r="71" spans="1:24" s="182" customFormat="1" ht="27" customHeight="1">
      <c r="A71" s="392" t="s">
        <v>112</v>
      </c>
      <c r="B71" s="393">
        <v>58</v>
      </c>
      <c r="C71" s="402"/>
      <c r="D71" s="413"/>
      <c r="E71" s="397">
        <v>428960</v>
      </c>
      <c r="F71" s="403"/>
      <c r="G71" s="397">
        <v>28500</v>
      </c>
      <c r="H71" s="403"/>
      <c r="I71" s="397">
        <v>666890</v>
      </c>
      <c r="J71" s="181"/>
      <c r="K71" s="395"/>
      <c r="L71" s="397">
        <f>SUM(L60:L70)</f>
        <v>428960</v>
      </c>
      <c r="M71" s="403"/>
      <c r="N71" s="397">
        <f>SUM(N60:N70)</f>
        <v>28500</v>
      </c>
      <c r="O71" s="403"/>
      <c r="P71" s="397">
        <f>SUM(P60:P70)</f>
        <v>716810</v>
      </c>
      <c r="Q71" s="398"/>
      <c r="R71" s="399"/>
      <c r="S71" s="401">
        <f>SUM(S60:S70)</f>
        <v>428750</v>
      </c>
      <c r="T71" s="404"/>
      <c r="U71" s="401">
        <f>SUM(U60:U70)</f>
        <v>28230</v>
      </c>
      <c r="V71" s="404"/>
      <c r="W71" s="401">
        <f>SUM(W60:W70)</f>
        <v>716480</v>
      </c>
      <c r="X71" s="370"/>
    </row>
    <row r="72" spans="1:24" s="405" customFormat="1" ht="27" customHeight="1">
      <c r="C72" s="406" t="s">
        <v>279</v>
      </c>
      <c r="D72" s="405" t="s">
        <v>280</v>
      </c>
      <c r="E72" s="406" t="s">
        <v>281</v>
      </c>
      <c r="F72" s="405" t="s">
        <v>282</v>
      </c>
      <c r="K72" s="378" t="s">
        <v>283</v>
      </c>
      <c r="L72" s="407">
        <f>L71-E71</f>
        <v>0</v>
      </c>
      <c r="N72" s="408">
        <f>N71-G71</f>
        <v>0</v>
      </c>
      <c r="P72" s="408">
        <f>P71-I71</f>
        <v>49920</v>
      </c>
      <c r="Q72" s="409"/>
      <c r="R72" s="381" t="s">
        <v>283</v>
      </c>
      <c r="S72" s="410">
        <f>S71-E71</f>
        <v>-210</v>
      </c>
      <c r="T72" s="409"/>
      <c r="U72" s="411">
        <f>U71-G71</f>
        <v>-270</v>
      </c>
      <c r="V72" s="409"/>
      <c r="W72" s="411">
        <f>W71-I71</f>
        <v>49590</v>
      </c>
      <c r="X72" s="409"/>
    </row>
    <row r="73" spans="1:24" s="182" customFormat="1" ht="27" customHeight="1">
      <c r="H73" s="314" t="s">
        <v>482</v>
      </c>
      <c r="I73" s="412">
        <f>I71*12</f>
        <v>8002680</v>
      </c>
      <c r="O73" s="314" t="s">
        <v>482</v>
      </c>
      <c r="P73" s="412">
        <f>P71*12</f>
        <v>8601720</v>
      </c>
      <c r="Q73" s="370"/>
      <c r="R73" s="370"/>
      <c r="S73" s="370"/>
      <c r="T73" s="370"/>
      <c r="U73" s="370"/>
      <c r="V73" s="370"/>
      <c r="W73" s="370"/>
      <c r="X73" s="370"/>
    </row>
    <row r="74" spans="1:24" s="182" customFormat="1" ht="27" customHeight="1">
      <c r="A74" s="181" t="s">
        <v>254</v>
      </c>
      <c r="K74" s="182" t="s">
        <v>481</v>
      </c>
      <c r="Q74" s="370"/>
      <c r="R74" s="370" t="s">
        <v>256</v>
      </c>
      <c r="S74" s="370"/>
      <c r="T74" s="370"/>
      <c r="U74" s="370"/>
      <c r="V74" s="370"/>
      <c r="W74" s="370"/>
      <c r="X74" s="370"/>
    </row>
    <row r="75" spans="1:24" s="378" customFormat="1" ht="27" customHeight="1">
      <c r="A75" s="743" t="s">
        <v>257</v>
      </c>
      <c r="B75" s="744" t="s">
        <v>258</v>
      </c>
      <c r="C75" s="374" t="s">
        <v>259</v>
      </c>
      <c r="D75" s="375" t="s">
        <v>0</v>
      </c>
      <c r="E75" s="376" t="s">
        <v>260</v>
      </c>
      <c r="F75" s="375" t="s">
        <v>261</v>
      </c>
      <c r="G75" s="376" t="s">
        <v>262</v>
      </c>
      <c r="H75" s="377" t="s">
        <v>263</v>
      </c>
      <c r="I75" s="376" t="s">
        <v>306</v>
      </c>
      <c r="K75" s="379" t="s">
        <v>0</v>
      </c>
      <c r="L75" s="380" t="s">
        <v>260</v>
      </c>
      <c r="M75" s="379" t="s">
        <v>261</v>
      </c>
      <c r="N75" s="380" t="s">
        <v>262</v>
      </c>
      <c r="O75" s="532" t="s">
        <v>500</v>
      </c>
      <c r="P75" s="531">
        <f>P4</f>
        <v>105</v>
      </c>
      <c r="Q75" s="381"/>
      <c r="R75" s="382" t="s">
        <v>0</v>
      </c>
      <c r="S75" s="383" t="s">
        <v>260</v>
      </c>
      <c r="T75" s="382" t="s">
        <v>261</v>
      </c>
      <c r="U75" s="383" t="s">
        <v>262</v>
      </c>
      <c r="V75" s="384" t="s">
        <v>263</v>
      </c>
      <c r="W75" s="383" t="s">
        <v>306</v>
      </c>
      <c r="X75" s="381"/>
    </row>
    <row r="76" spans="1:24" s="378" customFormat="1" ht="27" customHeight="1">
      <c r="A76" s="743"/>
      <c r="B76" s="744"/>
      <c r="C76" s="385" t="s">
        <v>265</v>
      </c>
      <c r="D76" s="386" t="s">
        <v>266</v>
      </c>
      <c r="E76" s="387" t="s">
        <v>267</v>
      </c>
      <c r="F76" s="386" t="s">
        <v>266</v>
      </c>
      <c r="G76" s="387" t="s">
        <v>267</v>
      </c>
      <c r="H76" s="386" t="s">
        <v>268</v>
      </c>
      <c r="I76" s="387" t="s">
        <v>267</v>
      </c>
      <c r="K76" s="388" t="s">
        <v>265</v>
      </c>
      <c r="L76" s="389" t="s">
        <v>267</v>
      </c>
      <c r="M76" s="388" t="s">
        <v>265</v>
      </c>
      <c r="N76" s="389" t="s">
        <v>267</v>
      </c>
      <c r="O76" s="388" t="s">
        <v>265</v>
      </c>
      <c r="P76" s="389" t="s">
        <v>267</v>
      </c>
      <c r="Q76" s="381"/>
      <c r="R76" s="390" t="s">
        <v>265</v>
      </c>
      <c r="S76" s="391" t="s">
        <v>267</v>
      </c>
      <c r="T76" s="390" t="s">
        <v>265</v>
      </c>
      <c r="U76" s="391" t="s">
        <v>267</v>
      </c>
      <c r="V76" s="390" t="s">
        <v>265</v>
      </c>
      <c r="W76" s="391" t="s">
        <v>267</v>
      </c>
      <c r="X76" s="381"/>
    </row>
    <row r="77" spans="1:24" s="182" customFormat="1" ht="27" customHeight="1">
      <c r="A77" s="392" t="s">
        <v>307</v>
      </c>
      <c r="B77" s="393">
        <v>10</v>
      </c>
      <c r="C77" s="394">
        <v>80.599999999999994</v>
      </c>
      <c r="D77" s="413">
        <v>6130</v>
      </c>
      <c r="E77" s="396">
        <v>61300</v>
      </c>
      <c r="F77" s="395">
        <v>410</v>
      </c>
      <c r="G77" s="397">
        <v>4100</v>
      </c>
      <c r="H77" s="395">
        <v>7720</v>
      </c>
      <c r="I77" s="397">
        <v>77200</v>
      </c>
      <c r="J77" s="181"/>
      <c r="K77" s="395">
        <f>ROUNDUP(C77*J4,-1)</f>
        <v>6130</v>
      </c>
      <c r="L77" s="396">
        <f>B77*K77</f>
        <v>61300</v>
      </c>
      <c r="M77" s="395">
        <f>ROUNDUP(C77*K4,-1)</f>
        <v>410</v>
      </c>
      <c r="N77" s="397">
        <f>B77*M77</f>
        <v>4100</v>
      </c>
      <c r="O77" s="395">
        <f>ROUNDUP(C77*P4,-1)</f>
        <v>8470</v>
      </c>
      <c r="P77" s="397">
        <f>B77*O77</f>
        <v>84700</v>
      </c>
      <c r="Q77" s="398"/>
      <c r="R77" s="399">
        <f>ROUND(C77*J4,-1)</f>
        <v>6130</v>
      </c>
      <c r="S77" s="400">
        <f>B77*R77</f>
        <v>61300</v>
      </c>
      <c r="T77" s="399">
        <f>ROUND(C77*K4,-1)</f>
        <v>400</v>
      </c>
      <c r="U77" s="401">
        <f>B77*T77</f>
        <v>4000</v>
      </c>
      <c r="V77" s="399">
        <f>ROUND(C77*P4,-1)</f>
        <v>8460</v>
      </c>
      <c r="W77" s="401">
        <f>B77*V77</f>
        <v>84600</v>
      </c>
      <c r="X77" s="370"/>
    </row>
    <row r="78" spans="1:24" s="182" customFormat="1" ht="27" customHeight="1">
      <c r="A78" s="392" t="s">
        <v>308</v>
      </c>
      <c r="B78" s="393">
        <v>13</v>
      </c>
      <c r="C78" s="394">
        <v>80.599999999999994</v>
      </c>
      <c r="D78" s="413">
        <v>6130</v>
      </c>
      <c r="E78" s="397">
        <v>79690</v>
      </c>
      <c r="F78" s="395">
        <v>410</v>
      </c>
      <c r="G78" s="397">
        <v>5330</v>
      </c>
      <c r="H78" s="395">
        <v>7720</v>
      </c>
      <c r="I78" s="397">
        <v>100360</v>
      </c>
      <c r="J78" s="181"/>
      <c r="K78" s="395">
        <f>ROUNDUP(C78*J4,-1)</f>
        <v>6130</v>
      </c>
      <c r="L78" s="396">
        <f t="shared" ref="L78:L87" si="26">B78*K78</f>
        <v>79690</v>
      </c>
      <c r="M78" s="395">
        <f>ROUNDUP(C78*K4,-1)</f>
        <v>410</v>
      </c>
      <c r="N78" s="397">
        <f t="shared" ref="N78:N87" si="27">B78*M78</f>
        <v>5330</v>
      </c>
      <c r="O78" s="395">
        <f>ROUNDUP(C78*P4,-1)</f>
        <v>8470</v>
      </c>
      <c r="P78" s="397">
        <f t="shared" ref="P78:P87" si="28">B78*O78</f>
        <v>110110</v>
      </c>
      <c r="Q78" s="398"/>
      <c r="R78" s="399">
        <f>ROUND(C78*J4,-1)</f>
        <v>6130</v>
      </c>
      <c r="S78" s="400">
        <f t="shared" ref="S78:S87" si="29">B78*R78</f>
        <v>79690</v>
      </c>
      <c r="T78" s="399">
        <f>ROUND(C78*K4,-1)</f>
        <v>400</v>
      </c>
      <c r="U78" s="401">
        <f t="shared" ref="U78:U87" si="30">B78*T78</f>
        <v>5200</v>
      </c>
      <c r="V78" s="399">
        <f>ROUND(C78*P4,-1)</f>
        <v>8460</v>
      </c>
      <c r="W78" s="401">
        <f t="shared" ref="W78:W87" si="31">B78*V78</f>
        <v>109980</v>
      </c>
      <c r="X78" s="370"/>
    </row>
    <row r="79" spans="1:24" s="182" customFormat="1" ht="27" customHeight="1">
      <c r="A79" s="392" t="s">
        <v>309</v>
      </c>
      <c r="B79" s="393">
        <v>13</v>
      </c>
      <c r="C79" s="394">
        <v>83.21</v>
      </c>
      <c r="D79" s="413">
        <v>6330</v>
      </c>
      <c r="E79" s="397">
        <v>82290</v>
      </c>
      <c r="F79" s="395">
        <v>420</v>
      </c>
      <c r="G79" s="397">
        <v>5460</v>
      </c>
      <c r="H79" s="395">
        <v>7970</v>
      </c>
      <c r="I79" s="397">
        <v>103610</v>
      </c>
      <c r="J79" s="181"/>
      <c r="K79" s="395">
        <f>ROUNDUP(C79*J4,-1)</f>
        <v>6330</v>
      </c>
      <c r="L79" s="396">
        <f t="shared" si="26"/>
        <v>82290</v>
      </c>
      <c r="M79" s="395">
        <f>ROUNDUP(C79*K4,-1)</f>
        <v>420</v>
      </c>
      <c r="N79" s="397">
        <f t="shared" si="27"/>
        <v>5460</v>
      </c>
      <c r="O79" s="395">
        <f>ROUNDUP(C79*P4,-1)</f>
        <v>8740</v>
      </c>
      <c r="P79" s="397">
        <f t="shared" si="28"/>
        <v>113620</v>
      </c>
      <c r="Q79" s="398"/>
      <c r="R79" s="399">
        <f>ROUND(C79*J4,-1)</f>
        <v>6320</v>
      </c>
      <c r="S79" s="400">
        <f t="shared" si="29"/>
        <v>82160</v>
      </c>
      <c r="T79" s="399">
        <f>ROUND(C79*K4,-1)</f>
        <v>420</v>
      </c>
      <c r="U79" s="401">
        <f t="shared" si="30"/>
        <v>5460</v>
      </c>
      <c r="V79" s="399">
        <f>ROUND(C79*P4,-1)</f>
        <v>8740</v>
      </c>
      <c r="W79" s="401">
        <f t="shared" si="31"/>
        <v>113620</v>
      </c>
      <c r="X79" s="370"/>
    </row>
    <row r="80" spans="1:24" s="182" customFormat="1" ht="27" customHeight="1">
      <c r="A80" s="392" t="s">
        <v>310</v>
      </c>
      <c r="B80" s="393">
        <v>12</v>
      </c>
      <c r="C80" s="394">
        <v>83.14</v>
      </c>
      <c r="D80" s="413">
        <v>6320</v>
      </c>
      <c r="E80" s="397">
        <v>75840</v>
      </c>
      <c r="F80" s="395">
        <v>420</v>
      </c>
      <c r="G80" s="397">
        <v>5040</v>
      </c>
      <c r="H80" s="395">
        <v>7960</v>
      </c>
      <c r="I80" s="397">
        <v>95520</v>
      </c>
      <c r="J80" s="181"/>
      <c r="K80" s="395">
        <f>ROUNDUP(C80*J4,-1)</f>
        <v>6320</v>
      </c>
      <c r="L80" s="396">
        <f t="shared" si="26"/>
        <v>75840</v>
      </c>
      <c r="M80" s="395">
        <f>ROUNDUP(C80*K4,-1)</f>
        <v>420</v>
      </c>
      <c r="N80" s="397">
        <f t="shared" si="27"/>
        <v>5040</v>
      </c>
      <c r="O80" s="395">
        <f>ROUNDUP(C80*P4,-1)</f>
        <v>8730</v>
      </c>
      <c r="P80" s="397">
        <f t="shared" si="28"/>
        <v>104760</v>
      </c>
      <c r="Q80" s="398"/>
      <c r="R80" s="399">
        <f>ROUND(C80*J4,-1)</f>
        <v>6320</v>
      </c>
      <c r="S80" s="400">
        <f t="shared" si="29"/>
        <v>75840</v>
      </c>
      <c r="T80" s="399">
        <f>ROUND(C80*K4,-1)</f>
        <v>420</v>
      </c>
      <c r="U80" s="401">
        <f t="shared" si="30"/>
        <v>5040</v>
      </c>
      <c r="V80" s="399">
        <f>ROUND(C80*P4,-1)</f>
        <v>8730</v>
      </c>
      <c r="W80" s="401">
        <f t="shared" si="31"/>
        <v>104760</v>
      </c>
      <c r="X80" s="370"/>
    </row>
    <row r="81" spans="1:24" s="182" customFormat="1" ht="27" customHeight="1">
      <c r="A81" s="392" t="s">
        <v>311</v>
      </c>
      <c r="B81" s="393">
        <v>13</v>
      </c>
      <c r="C81" s="394">
        <v>83.14</v>
      </c>
      <c r="D81" s="413">
        <v>6320</v>
      </c>
      <c r="E81" s="397">
        <v>82160</v>
      </c>
      <c r="F81" s="395">
        <v>420</v>
      </c>
      <c r="G81" s="397">
        <v>5460</v>
      </c>
      <c r="H81" s="395">
        <v>7960</v>
      </c>
      <c r="I81" s="397">
        <v>103480</v>
      </c>
      <c r="J81" s="181"/>
      <c r="K81" s="395">
        <f>ROUNDUP(C81*J4,-1)</f>
        <v>6320</v>
      </c>
      <c r="L81" s="396">
        <f t="shared" si="26"/>
        <v>82160</v>
      </c>
      <c r="M81" s="395">
        <f>ROUNDUP(C81*K4,-1)</f>
        <v>420</v>
      </c>
      <c r="N81" s="397">
        <f t="shared" si="27"/>
        <v>5460</v>
      </c>
      <c r="O81" s="395">
        <f>ROUNDUP(C81*P4,-1)</f>
        <v>8730</v>
      </c>
      <c r="P81" s="397">
        <f t="shared" si="28"/>
        <v>113490</v>
      </c>
      <c r="Q81" s="398"/>
      <c r="R81" s="399">
        <f>ROUND(C81*J4,-1)</f>
        <v>6320</v>
      </c>
      <c r="S81" s="400">
        <f t="shared" si="29"/>
        <v>82160</v>
      </c>
      <c r="T81" s="399">
        <f>ROUND(C81*K4,-1)</f>
        <v>420</v>
      </c>
      <c r="U81" s="401">
        <f t="shared" si="30"/>
        <v>5460</v>
      </c>
      <c r="V81" s="399">
        <f>ROUND(C81*P4,-1)</f>
        <v>8730</v>
      </c>
      <c r="W81" s="401">
        <f t="shared" si="31"/>
        <v>113490</v>
      </c>
      <c r="X81" s="370"/>
    </row>
    <row r="82" spans="1:24" s="182" customFormat="1" ht="27" customHeight="1">
      <c r="A82" s="392" t="s">
        <v>312</v>
      </c>
      <c r="B82" s="393">
        <v>14</v>
      </c>
      <c r="C82" s="394">
        <v>86.06</v>
      </c>
      <c r="D82" s="413">
        <v>6550</v>
      </c>
      <c r="E82" s="397">
        <v>91700</v>
      </c>
      <c r="F82" s="395">
        <v>440</v>
      </c>
      <c r="G82" s="397">
        <v>6160</v>
      </c>
      <c r="H82" s="395">
        <v>8240</v>
      </c>
      <c r="I82" s="397">
        <v>115360</v>
      </c>
      <c r="J82" s="181"/>
      <c r="K82" s="395">
        <f>ROUNDUP(C82*J4,-1)</f>
        <v>6550</v>
      </c>
      <c r="L82" s="396">
        <f t="shared" si="26"/>
        <v>91700</v>
      </c>
      <c r="M82" s="395">
        <f>ROUNDUP(C82*K4,-1)</f>
        <v>440</v>
      </c>
      <c r="N82" s="397">
        <f t="shared" si="27"/>
        <v>6160</v>
      </c>
      <c r="O82" s="395">
        <f>ROUNDUP(C82*P4,-1)</f>
        <v>9040</v>
      </c>
      <c r="P82" s="397">
        <f t="shared" si="28"/>
        <v>126560</v>
      </c>
      <c r="Q82" s="398"/>
      <c r="R82" s="399">
        <f>ROUND(C82*J4,-1)</f>
        <v>6540</v>
      </c>
      <c r="S82" s="400">
        <f t="shared" si="29"/>
        <v>91560</v>
      </c>
      <c r="T82" s="399">
        <f>ROUND(C82*K4,-1)</f>
        <v>430</v>
      </c>
      <c r="U82" s="401">
        <f t="shared" si="30"/>
        <v>6020</v>
      </c>
      <c r="V82" s="399">
        <f>ROUND(C82*P4,-1)</f>
        <v>9040</v>
      </c>
      <c r="W82" s="401">
        <f t="shared" si="31"/>
        <v>126560</v>
      </c>
      <c r="X82" s="370"/>
    </row>
    <row r="83" spans="1:24" s="182" customFormat="1" ht="27" customHeight="1">
      <c r="A83" s="392" t="s">
        <v>313</v>
      </c>
      <c r="B83" s="393">
        <v>8</v>
      </c>
      <c r="C83" s="394">
        <v>87.57</v>
      </c>
      <c r="D83" s="413">
        <v>6660</v>
      </c>
      <c r="E83" s="397">
        <v>53280</v>
      </c>
      <c r="F83" s="395">
        <v>440</v>
      </c>
      <c r="G83" s="397">
        <v>3520</v>
      </c>
      <c r="H83" s="395">
        <v>8390</v>
      </c>
      <c r="I83" s="397">
        <v>67120</v>
      </c>
      <c r="J83" s="181"/>
      <c r="K83" s="395">
        <f>ROUNDUP(C83*J4,-1)</f>
        <v>6660</v>
      </c>
      <c r="L83" s="396">
        <f t="shared" si="26"/>
        <v>53280</v>
      </c>
      <c r="M83" s="395">
        <f>ROUNDUP(C83*K4,-1)</f>
        <v>440</v>
      </c>
      <c r="N83" s="397">
        <f t="shared" si="27"/>
        <v>3520</v>
      </c>
      <c r="O83" s="395">
        <f>ROUNDUP(C83*P4,-1)</f>
        <v>9200</v>
      </c>
      <c r="P83" s="397">
        <f t="shared" si="28"/>
        <v>73600</v>
      </c>
      <c r="Q83" s="398"/>
      <c r="R83" s="399">
        <f>ROUND(C83*J4,-1)</f>
        <v>6660</v>
      </c>
      <c r="S83" s="400">
        <f t="shared" si="29"/>
        <v>53280</v>
      </c>
      <c r="T83" s="399">
        <f>ROUND(C83*K4,-1)</f>
        <v>440</v>
      </c>
      <c r="U83" s="401">
        <f t="shared" si="30"/>
        <v>3520</v>
      </c>
      <c r="V83" s="399">
        <f>ROUND(C83*P4,-1)</f>
        <v>9190</v>
      </c>
      <c r="W83" s="401">
        <f t="shared" si="31"/>
        <v>73520</v>
      </c>
      <c r="X83" s="370"/>
    </row>
    <row r="84" spans="1:24" s="182" customFormat="1" ht="27" customHeight="1">
      <c r="A84" s="392" t="s">
        <v>289</v>
      </c>
      <c r="B84" s="393">
        <v>13</v>
      </c>
      <c r="C84" s="394">
        <v>93.06</v>
      </c>
      <c r="D84" s="413">
        <v>7080</v>
      </c>
      <c r="E84" s="397">
        <v>92040</v>
      </c>
      <c r="F84" s="395">
        <v>470</v>
      </c>
      <c r="G84" s="397">
        <v>6110</v>
      </c>
      <c r="H84" s="395">
        <v>8920</v>
      </c>
      <c r="I84" s="397">
        <v>115960</v>
      </c>
      <c r="J84" s="181"/>
      <c r="K84" s="395">
        <f>ROUNDUP(C84*J4,-1)</f>
        <v>7080</v>
      </c>
      <c r="L84" s="396">
        <f t="shared" si="26"/>
        <v>92040</v>
      </c>
      <c r="M84" s="395">
        <f>ROUNDUP(C84*K4,-1)</f>
        <v>470</v>
      </c>
      <c r="N84" s="397">
        <f t="shared" si="27"/>
        <v>6110</v>
      </c>
      <c r="O84" s="395">
        <f>ROUNDUP(C84*P4,-1)</f>
        <v>9780</v>
      </c>
      <c r="P84" s="397">
        <f t="shared" si="28"/>
        <v>127140</v>
      </c>
      <c r="Q84" s="398"/>
      <c r="R84" s="399">
        <f>ROUND(C84*J4,-1)</f>
        <v>7070</v>
      </c>
      <c r="S84" s="400">
        <f t="shared" si="29"/>
        <v>91910</v>
      </c>
      <c r="T84" s="399">
        <f>ROUND(C84*K4,-1)</f>
        <v>470</v>
      </c>
      <c r="U84" s="401">
        <f t="shared" si="30"/>
        <v>6110</v>
      </c>
      <c r="V84" s="399">
        <f>ROUND(C84*P4,-1)</f>
        <v>9770</v>
      </c>
      <c r="W84" s="401">
        <f t="shared" si="31"/>
        <v>127010</v>
      </c>
      <c r="X84" s="370"/>
    </row>
    <row r="85" spans="1:24" s="182" customFormat="1" ht="27" customHeight="1">
      <c r="A85" s="392" t="s">
        <v>290</v>
      </c>
      <c r="B85" s="393">
        <v>1</v>
      </c>
      <c r="C85" s="394">
        <v>96.85</v>
      </c>
      <c r="D85" s="413">
        <v>7370</v>
      </c>
      <c r="E85" s="397">
        <v>7370</v>
      </c>
      <c r="F85" s="395">
        <v>490</v>
      </c>
      <c r="G85" s="397">
        <v>490</v>
      </c>
      <c r="H85" s="395">
        <v>9280</v>
      </c>
      <c r="I85" s="397">
        <v>9280</v>
      </c>
      <c r="J85" s="181"/>
      <c r="K85" s="395">
        <f>ROUNDUP(C85*J4,-1)</f>
        <v>7370</v>
      </c>
      <c r="L85" s="396">
        <f t="shared" si="26"/>
        <v>7370</v>
      </c>
      <c r="M85" s="395">
        <f>ROUNDUP(C85*K4,-1)</f>
        <v>490</v>
      </c>
      <c r="N85" s="397">
        <f t="shared" si="27"/>
        <v>490</v>
      </c>
      <c r="O85" s="395">
        <f>ROUNDUP(C85*P4,-1)</f>
        <v>10170</v>
      </c>
      <c r="P85" s="397">
        <f t="shared" si="28"/>
        <v>10170</v>
      </c>
      <c r="Q85" s="398"/>
      <c r="R85" s="399">
        <f>ROUND(C85*J4,-1)</f>
        <v>7360</v>
      </c>
      <c r="S85" s="400">
        <f t="shared" si="29"/>
        <v>7360</v>
      </c>
      <c r="T85" s="399">
        <f>ROUND(C85*K4,-1)</f>
        <v>480</v>
      </c>
      <c r="U85" s="401">
        <f t="shared" si="30"/>
        <v>480</v>
      </c>
      <c r="V85" s="399">
        <f>ROUND(C85*P4,-1)</f>
        <v>10170</v>
      </c>
      <c r="W85" s="401">
        <f t="shared" si="31"/>
        <v>10170</v>
      </c>
      <c r="X85" s="370"/>
    </row>
    <row r="86" spans="1:24" s="182" customFormat="1" ht="27" customHeight="1">
      <c r="A86" s="392" t="s">
        <v>303</v>
      </c>
      <c r="B86" s="393">
        <v>14</v>
      </c>
      <c r="C86" s="394">
        <v>102.94</v>
      </c>
      <c r="D86" s="413">
        <v>7830</v>
      </c>
      <c r="E86" s="397">
        <v>109620</v>
      </c>
      <c r="F86" s="395">
        <v>520</v>
      </c>
      <c r="G86" s="397">
        <v>7280</v>
      </c>
      <c r="H86" s="395">
        <v>9860</v>
      </c>
      <c r="I86" s="397">
        <v>138040</v>
      </c>
      <c r="J86" s="181"/>
      <c r="K86" s="395">
        <f>ROUNDUP(C86*J4,-1)</f>
        <v>7830</v>
      </c>
      <c r="L86" s="396">
        <f t="shared" si="26"/>
        <v>109620</v>
      </c>
      <c r="M86" s="395">
        <f>ROUNDUP(C86*K4,-1)</f>
        <v>520</v>
      </c>
      <c r="N86" s="397">
        <f t="shared" si="27"/>
        <v>7280</v>
      </c>
      <c r="O86" s="395">
        <f>ROUNDUP(C86*P4,-1)</f>
        <v>10810</v>
      </c>
      <c r="P86" s="397">
        <f t="shared" si="28"/>
        <v>151340</v>
      </c>
      <c r="Q86" s="398"/>
      <c r="R86" s="399">
        <f>ROUND(C86*J4,-1)</f>
        <v>7820</v>
      </c>
      <c r="S86" s="400">
        <f t="shared" si="29"/>
        <v>109480</v>
      </c>
      <c r="T86" s="399">
        <f>ROUND(C86*K4,-1)</f>
        <v>510</v>
      </c>
      <c r="U86" s="401">
        <f t="shared" si="30"/>
        <v>7140</v>
      </c>
      <c r="V86" s="399">
        <f>ROUND(C86*P4,-1)</f>
        <v>10810</v>
      </c>
      <c r="W86" s="401">
        <f t="shared" si="31"/>
        <v>151340</v>
      </c>
      <c r="X86" s="370"/>
    </row>
    <row r="87" spans="1:24" s="182" customFormat="1" ht="27" customHeight="1">
      <c r="A87" s="392" t="s">
        <v>314</v>
      </c>
      <c r="B87" s="393">
        <v>3</v>
      </c>
      <c r="C87" s="394">
        <v>108.94</v>
      </c>
      <c r="D87" s="413">
        <v>8280</v>
      </c>
      <c r="E87" s="397">
        <v>24840</v>
      </c>
      <c r="F87" s="395">
        <v>550</v>
      </c>
      <c r="G87" s="397">
        <v>1650</v>
      </c>
      <c r="H87" s="395">
        <v>10440</v>
      </c>
      <c r="I87" s="397">
        <v>31320</v>
      </c>
      <c r="J87" s="181"/>
      <c r="K87" s="395">
        <f>ROUNDUP(C87*J4,-1)</f>
        <v>8280</v>
      </c>
      <c r="L87" s="396">
        <f t="shared" si="26"/>
        <v>24840</v>
      </c>
      <c r="M87" s="395">
        <f>ROUNDUP(C87*K4,-1)</f>
        <v>550</v>
      </c>
      <c r="N87" s="397">
        <f t="shared" si="27"/>
        <v>1650</v>
      </c>
      <c r="O87" s="395">
        <f>ROUNDUP(C87*P4,-1)</f>
        <v>11440</v>
      </c>
      <c r="P87" s="397">
        <f t="shared" si="28"/>
        <v>34320</v>
      </c>
      <c r="Q87" s="398"/>
      <c r="R87" s="399">
        <f>ROUND(C87*J4,-1)</f>
        <v>8280</v>
      </c>
      <c r="S87" s="400">
        <f t="shared" si="29"/>
        <v>24840</v>
      </c>
      <c r="T87" s="399">
        <f>ROUND(C87*K4,-1)</f>
        <v>540</v>
      </c>
      <c r="U87" s="401">
        <f t="shared" si="30"/>
        <v>1620</v>
      </c>
      <c r="V87" s="399">
        <f>ROUND(C87*P4,-1)</f>
        <v>11440</v>
      </c>
      <c r="W87" s="401">
        <f t="shared" si="31"/>
        <v>34320</v>
      </c>
      <c r="X87" s="370"/>
    </row>
    <row r="88" spans="1:24" s="182" customFormat="1" ht="27" customHeight="1">
      <c r="A88" s="392" t="s">
        <v>112</v>
      </c>
      <c r="B88" s="393">
        <v>114</v>
      </c>
      <c r="C88" s="402"/>
      <c r="D88" s="413"/>
      <c r="E88" s="397">
        <v>760130</v>
      </c>
      <c r="F88" s="403"/>
      <c r="G88" s="397">
        <v>50600</v>
      </c>
      <c r="H88" s="403"/>
      <c r="I88" s="397">
        <v>957250</v>
      </c>
      <c r="J88" s="181"/>
      <c r="K88" s="395"/>
      <c r="L88" s="397">
        <f>SUM(L77:L87)</f>
        <v>760130</v>
      </c>
      <c r="M88" s="403"/>
      <c r="N88" s="397">
        <f>SUM(N77:N87)</f>
        <v>50600</v>
      </c>
      <c r="O88" s="403"/>
      <c r="P88" s="397">
        <f>SUM(P77:P87)</f>
        <v>1049810</v>
      </c>
      <c r="Q88" s="398"/>
      <c r="R88" s="399"/>
      <c r="S88" s="401">
        <f>SUM(S77:S87)</f>
        <v>759580</v>
      </c>
      <c r="T88" s="404"/>
      <c r="U88" s="401">
        <f>SUM(U77:U87)</f>
        <v>50050</v>
      </c>
      <c r="V88" s="404"/>
      <c r="W88" s="401">
        <f>SUM(W77:W87)</f>
        <v>1049370</v>
      </c>
      <c r="X88" s="370"/>
    </row>
    <row r="89" spans="1:24" s="405" customFormat="1" ht="27" customHeight="1">
      <c r="C89" s="406" t="s">
        <v>279</v>
      </c>
      <c r="D89" s="405" t="s">
        <v>280</v>
      </c>
      <c r="E89" s="406" t="s">
        <v>281</v>
      </c>
      <c r="F89" s="405" t="s">
        <v>282</v>
      </c>
      <c r="K89" s="378" t="s">
        <v>283</v>
      </c>
      <c r="L89" s="407">
        <f>L88-E88</f>
        <v>0</v>
      </c>
      <c r="N89" s="408">
        <f>N88-G88</f>
        <v>0</v>
      </c>
      <c r="P89" s="408">
        <f>P88-I88</f>
        <v>92560</v>
      </c>
      <c r="Q89" s="409"/>
      <c r="R89" s="381" t="s">
        <v>283</v>
      </c>
      <c r="S89" s="410">
        <f>S88-E88</f>
        <v>-550</v>
      </c>
      <c r="T89" s="409"/>
      <c r="U89" s="411">
        <f>U88-G88</f>
        <v>-550</v>
      </c>
      <c r="V89" s="409"/>
      <c r="W89" s="411">
        <f>W88-I88</f>
        <v>92120</v>
      </c>
      <c r="X89" s="409"/>
    </row>
    <row r="90" spans="1:24" s="182" customFormat="1" ht="27" customHeight="1">
      <c r="H90" s="314" t="s">
        <v>482</v>
      </c>
      <c r="I90" s="412">
        <f>I88*12</f>
        <v>11487000</v>
      </c>
      <c r="O90" s="314" t="s">
        <v>482</v>
      </c>
      <c r="P90" s="412">
        <f>P88*12</f>
        <v>12597720</v>
      </c>
      <c r="Q90" s="370"/>
      <c r="R90" s="370"/>
      <c r="S90" s="370"/>
      <c r="T90" s="370"/>
      <c r="U90" s="370"/>
      <c r="V90" s="370"/>
      <c r="W90" s="370"/>
      <c r="X90" s="370"/>
    </row>
    <row r="91" spans="1:24" s="182" customFormat="1" ht="27" customHeight="1">
      <c r="Q91" s="370"/>
      <c r="R91" s="370"/>
      <c r="S91" s="370"/>
      <c r="T91" s="370"/>
      <c r="U91" s="370"/>
      <c r="V91" s="370"/>
      <c r="W91" s="370"/>
      <c r="X91" s="370"/>
    </row>
    <row r="92" spans="1:24" s="182" customFormat="1" ht="27" customHeight="1">
      <c r="C92" s="315" t="s">
        <v>112</v>
      </c>
      <c r="D92" s="185"/>
      <c r="E92" s="422">
        <v>4365010</v>
      </c>
      <c r="F92" s="422"/>
      <c r="G92" s="422">
        <v>289570</v>
      </c>
      <c r="H92" s="422"/>
      <c r="I92" s="422">
        <v>4672080</v>
      </c>
      <c r="J92" s="181"/>
      <c r="K92" s="423"/>
      <c r="L92" s="422">
        <f>L19+L34+L54+L71+L88</f>
        <v>4365010</v>
      </c>
      <c r="M92" s="422"/>
      <c r="N92" s="422">
        <f t="shared" ref="N92" si="32">N19+N34+N54+N71+N88</f>
        <v>289570</v>
      </c>
      <c r="O92" s="422"/>
      <c r="P92" s="422">
        <f t="shared" ref="P92" si="33">P19+P34+P54+P71+P88</f>
        <v>5192730</v>
      </c>
      <c r="Q92" s="398"/>
      <c r="R92" s="424"/>
      <c r="S92" s="425">
        <f>S19+S34+S54+S71+S88</f>
        <v>4362740</v>
      </c>
      <c r="T92" s="425"/>
      <c r="U92" s="425">
        <f t="shared" ref="U92" si="34">U19+U34+U54+U71+U88</f>
        <v>287120</v>
      </c>
      <c r="V92" s="425"/>
      <c r="W92" s="425">
        <f t="shared" ref="W92" si="35">W19+W34+W54+W71+W88</f>
        <v>5190480</v>
      </c>
      <c r="X92" s="370"/>
    </row>
    <row r="93" spans="1:24" s="182" customFormat="1" ht="27" customHeight="1">
      <c r="K93" s="180" t="s">
        <v>283</v>
      </c>
      <c r="L93" s="426">
        <f>L92-E92</f>
        <v>0</v>
      </c>
      <c r="N93" s="427">
        <f>N92-G92</f>
        <v>0</v>
      </c>
      <c r="P93" s="427">
        <f>P92-I92</f>
        <v>520650</v>
      </c>
      <c r="Q93" s="370"/>
      <c r="R93" s="428" t="s">
        <v>283</v>
      </c>
      <c r="S93" s="429">
        <f>S92-E92</f>
        <v>-2270</v>
      </c>
      <c r="T93" s="370"/>
      <c r="U93" s="430">
        <f>U92-G92</f>
        <v>-2450</v>
      </c>
      <c r="V93" s="370"/>
      <c r="W93" s="430">
        <f>W92-I92</f>
        <v>518400</v>
      </c>
      <c r="X93" s="370"/>
    </row>
    <row r="94" spans="1:24" s="182" customFormat="1" ht="27" customHeight="1">
      <c r="Q94" s="370"/>
      <c r="R94" s="370"/>
      <c r="S94" s="370"/>
      <c r="T94" s="370"/>
      <c r="U94" s="370"/>
      <c r="V94" s="370"/>
      <c r="W94" s="370"/>
      <c r="X94" s="370"/>
    </row>
    <row r="95" spans="1:24" s="182" customFormat="1" ht="30" customHeight="1">
      <c r="Q95" s="370"/>
      <c r="R95" s="370"/>
      <c r="S95" s="370"/>
      <c r="T95" s="370"/>
      <c r="U95" s="370"/>
      <c r="V95" s="370"/>
      <c r="W95" s="370"/>
      <c r="X95" s="370"/>
    </row>
    <row r="96" spans="1:24" s="182" customFormat="1" ht="20.100000000000001" customHeight="1"/>
    <row r="97" s="182" customFormat="1" ht="20.100000000000001" customHeight="1"/>
    <row r="98" s="182" customFormat="1" ht="20.100000000000001" customHeight="1"/>
    <row r="99" s="182" customFormat="1" ht="20.100000000000001" customHeight="1"/>
  </sheetData>
  <mergeCells count="11">
    <mergeCell ref="A58:A59"/>
    <mergeCell ref="B58:B59"/>
    <mergeCell ref="A75:A76"/>
    <mergeCell ref="B75:B76"/>
    <mergeCell ref="A1:B1"/>
    <mergeCell ref="A7:A8"/>
    <mergeCell ref="B7:B8"/>
    <mergeCell ref="A23:A24"/>
    <mergeCell ref="B23:B24"/>
    <mergeCell ref="A38:A39"/>
    <mergeCell ref="B38:B39"/>
  </mergeCells>
  <phoneticPr fontId="1"/>
  <pageMargins left="0.25" right="0.25" top="0.75" bottom="0.75" header="0.3" footer="0.3"/>
  <pageSetup paperSize="9" scale="50" fitToHeight="0" orientation="portrait" horizontalDpi="0" verticalDpi="0" r:id="rId1"/>
  <rowBreaks count="1" manualBreakCount="1">
    <brk id="55"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49D6A-6C7B-425A-9FB2-8A770C8E6FDB}">
  <sheetPr>
    <pageSetUpPr fitToPage="1"/>
  </sheetPr>
  <dimension ref="A1:V145"/>
  <sheetViews>
    <sheetView zoomScale="120" zoomScaleNormal="120" workbookViewId="0">
      <selection activeCell="T2" sqref="T2:U2"/>
    </sheetView>
  </sheetViews>
  <sheetFormatPr defaultRowHeight="12"/>
  <cols>
    <col min="1" max="1" width="2.875" style="405" customWidth="1"/>
    <col min="2" max="2" width="21.5" style="432" customWidth="1"/>
    <col min="3" max="3" width="8.25" style="435" customWidth="1"/>
    <col min="4" max="4" width="10.75" style="435" customWidth="1"/>
    <col min="5" max="5" width="2.375" style="433" customWidth="1"/>
    <col min="6" max="6" width="8.625" style="432" customWidth="1"/>
    <col min="7" max="21" width="8.625" style="433" customWidth="1"/>
    <col min="22" max="16384" width="9" style="433"/>
  </cols>
  <sheetData>
    <row r="1" spans="1:21" ht="17.25">
      <c r="B1" s="431" t="s">
        <v>346</v>
      </c>
      <c r="C1" s="759"/>
      <c r="D1" s="759"/>
      <c r="E1" s="759"/>
      <c r="S1" s="434"/>
      <c r="T1" s="757">
        <v>44682</v>
      </c>
      <c r="U1" s="757"/>
    </row>
    <row r="2" spans="1:21" ht="12" customHeight="1">
      <c r="C2" s="760"/>
      <c r="D2" s="760"/>
      <c r="E2" s="760"/>
      <c r="G2" s="605" t="s">
        <v>520</v>
      </c>
      <c r="S2" s="435"/>
      <c r="T2" s="758" t="s">
        <v>28</v>
      </c>
      <c r="U2" s="758"/>
    </row>
    <row r="3" spans="1:21" ht="17.25">
      <c r="A3" s="436" t="s">
        <v>241</v>
      </c>
      <c r="C3" s="567"/>
      <c r="D3" s="567"/>
      <c r="E3" s="568"/>
      <c r="G3" s="605" t="s">
        <v>536</v>
      </c>
      <c r="J3" s="571"/>
    </row>
    <row r="4" spans="1:21" ht="8.25" customHeight="1">
      <c r="C4" s="567"/>
      <c r="D4" s="567"/>
      <c r="E4" s="568"/>
    </row>
    <row r="5" spans="1:21" ht="14.25">
      <c r="A5" s="181" t="s">
        <v>32</v>
      </c>
      <c r="C5" s="567"/>
      <c r="D5" s="567"/>
      <c r="E5" s="568"/>
    </row>
    <row r="6" spans="1:21" ht="18" customHeight="1">
      <c r="A6" s="143" t="s">
        <v>33</v>
      </c>
      <c r="C6" s="569"/>
      <c r="D6" s="569"/>
      <c r="E6" s="570"/>
      <c r="F6" s="437"/>
      <c r="G6" s="439"/>
      <c r="U6" s="513" t="s">
        <v>164</v>
      </c>
    </row>
    <row r="7" spans="1:21" ht="24" customHeight="1">
      <c r="A7" s="747"/>
      <c r="B7" s="748"/>
      <c r="C7" s="746" t="s">
        <v>243</v>
      </c>
      <c r="D7" s="746"/>
      <c r="E7" s="438"/>
      <c r="F7" s="440" t="s">
        <v>47</v>
      </c>
      <c r="G7" s="441" t="s">
        <v>226</v>
      </c>
      <c r="H7" s="441" t="s">
        <v>227</v>
      </c>
      <c r="I7" s="441" t="s">
        <v>228</v>
      </c>
      <c r="J7" s="441" t="s">
        <v>229</v>
      </c>
      <c r="K7" s="441" t="s">
        <v>230</v>
      </c>
      <c r="L7" s="441" t="s">
        <v>231</v>
      </c>
      <c r="M7" s="441" t="s">
        <v>232</v>
      </c>
      <c r="N7" s="441" t="s">
        <v>233</v>
      </c>
      <c r="O7" s="441" t="s">
        <v>234</v>
      </c>
      <c r="P7" s="441" t="s">
        <v>235</v>
      </c>
      <c r="Q7" s="441" t="s">
        <v>236</v>
      </c>
      <c r="R7" s="441" t="s">
        <v>237</v>
      </c>
      <c r="S7" s="441" t="s">
        <v>238</v>
      </c>
      <c r="T7" s="441" t="s">
        <v>239</v>
      </c>
      <c r="U7" s="441" t="s">
        <v>240</v>
      </c>
    </row>
    <row r="8" spans="1:21" ht="35.1" customHeight="1">
      <c r="A8" s="442" t="s">
        <v>0</v>
      </c>
      <c r="B8" s="443"/>
      <c r="C8" s="444" t="str">
        <f>'資料４　科目別予測'!Q8</f>
        <v>固定</v>
      </c>
      <c r="D8" s="514">
        <f>'資料４　科目別予測'!R8</f>
        <v>52380120</v>
      </c>
      <c r="E8" s="445"/>
      <c r="F8" s="560">
        <v>52380120</v>
      </c>
      <c r="G8" s="560">
        <f>基礎データー!M4</f>
        <v>52380120</v>
      </c>
      <c r="H8" s="446">
        <f>D8</f>
        <v>52380120</v>
      </c>
      <c r="I8" s="446">
        <f>D8</f>
        <v>52380120</v>
      </c>
      <c r="J8" s="446">
        <f>D8</f>
        <v>52380120</v>
      </c>
      <c r="K8" s="446">
        <f>D8</f>
        <v>52380120</v>
      </c>
      <c r="L8" s="446">
        <f>D8</f>
        <v>52380120</v>
      </c>
      <c r="M8" s="446">
        <f>D8</f>
        <v>52380120</v>
      </c>
      <c r="N8" s="446">
        <f>D8</f>
        <v>52380120</v>
      </c>
      <c r="O8" s="446">
        <f>D8</f>
        <v>52380120</v>
      </c>
      <c r="P8" s="446">
        <f>D8</f>
        <v>52380120</v>
      </c>
      <c r="Q8" s="446">
        <f>D8</f>
        <v>52380120</v>
      </c>
      <c r="R8" s="446">
        <f>D8</f>
        <v>52380120</v>
      </c>
      <c r="S8" s="446">
        <f>D8</f>
        <v>52380120</v>
      </c>
      <c r="T8" s="446">
        <f>D8</f>
        <v>52380120</v>
      </c>
      <c r="U8" s="446">
        <f>D8</f>
        <v>52380120</v>
      </c>
    </row>
    <row r="9" spans="1:21" ht="35.1" customHeight="1">
      <c r="A9" s="447" t="s">
        <v>35</v>
      </c>
      <c r="B9" s="443"/>
      <c r="C9" s="444" t="str">
        <f>'資料４　科目別予測'!Q9</f>
        <v>固定</v>
      </c>
      <c r="D9" s="514">
        <f>'資料４　科目別予測'!R9</f>
        <v>666240</v>
      </c>
      <c r="E9" s="445"/>
      <c r="F9" s="560">
        <v>666240</v>
      </c>
      <c r="G9" s="560">
        <f>基礎データー!M5</f>
        <v>666240</v>
      </c>
      <c r="H9" s="446">
        <f>D9</f>
        <v>666240</v>
      </c>
      <c r="I9" s="446">
        <f>D9</f>
        <v>666240</v>
      </c>
      <c r="J9" s="446">
        <f>D9</f>
        <v>666240</v>
      </c>
      <c r="K9" s="446">
        <f>D9</f>
        <v>666240</v>
      </c>
      <c r="L9" s="446">
        <f>D9</f>
        <v>666240</v>
      </c>
      <c r="M9" s="446">
        <f>D9</f>
        <v>666240</v>
      </c>
      <c r="N9" s="446">
        <f>D9</f>
        <v>666240</v>
      </c>
      <c r="O9" s="446">
        <f>D9</f>
        <v>666240</v>
      </c>
      <c r="P9" s="446">
        <f>D9</f>
        <v>666240</v>
      </c>
      <c r="Q9" s="446">
        <f>D9</f>
        <v>666240</v>
      </c>
      <c r="R9" s="446">
        <f>D9</f>
        <v>666240</v>
      </c>
      <c r="S9" s="446">
        <f>D9</f>
        <v>666240</v>
      </c>
      <c r="T9" s="446">
        <f>D9</f>
        <v>666240</v>
      </c>
      <c r="U9" s="446">
        <f>D9</f>
        <v>666240</v>
      </c>
    </row>
    <row r="10" spans="1:21" ht="35.1" customHeight="1">
      <c r="A10" s="447" t="s">
        <v>36</v>
      </c>
      <c r="B10" s="443"/>
      <c r="C10" s="444" t="str">
        <f>'資料４　科目別予測'!Q10</f>
        <v>増減率</v>
      </c>
      <c r="D10" s="517">
        <f>'資料４　科目別予測'!R10</f>
        <v>-4.5431237091375261E-3</v>
      </c>
      <c r="E10" s="445"/>
      <c r="F10" s="560">
        <v>73389850</v>
      </c>
      <c r="G10" s="560">
        <f>基礎データー!M8</f>
        <v>73717050</v>
      </c>
      <c r="H10" s="446">
        <f>G10+(G10*D10)</f>
        <v>73382144.322377324</v>
      </c>
      <c r="I10" s="446">
        <f>H10+(H10*D10)</f>
        <v>73048760.162678987</v>
      </c>
      <c r="J10" s="446">
        <f>I10+(I10*D10)</f>
        <v>72716890.608460814</v>
      </c>
      <c r="K10" s="446">
        <f>J10+(J10*D10)</f>
        <v>72386528.778682753</v>
      </c>
      <c r="L10" s="446">
        <f>K10+(K10*D10)</f>
        <v>72057667.823566154</v>
      </c>
      <c r="M10" s="446">
        <f>L10+(L10*D10)</f>
        <v>71730300.924451753</v>
      </c>
      <c r="N10" s="446">
        <f>M10+(M10*D10)</f>
        <v>71404421.293658301</v>
      </c>
      <c r="O10" s="446">
        <f>N10+(N10*D10)</f>
        <v>71080022.174341843</v>
      </c>
      <c r="P10" s="446">
        <f>O10+(O10*D10)</f>
        <v>70757096.840355575</v>
      </c>
      <c r="Q10" s="446">
        <f>P10+(P10*D10)</f>
        <v>70435638.596110418</v>
      </c>
      <c r="R10" s="446">
        <f>Q10+(Q10*D10)</f>
        <v>70115640.77643618</v>
      </c>
      <c r="S10" s="446">
        <f>R10+(R10*D10)</f>
        <v>69797096.746443376</v>
      </c>
      <c r="T10" s="446">
        <f>S10+(S10*D10)</f>
        <v>69479999.90138565</v>
      </c>
      <c r="U10" s="446">
        <f>T10+(T10*D10)</f>
        <v>69164343.666522786</v>
      </c>
    </row>
    <row r="11" spans="1:21" ht="35.1" customHeight="1">
      <c r="A11" s="447" t="s">
        <v>34</v>
      </c>
      <c r="B11" s="443"/>
      <c r="C11" s="444" t="str">
        <f>'資料４　科目別予測'!Q11</f>
        <v>平均値（2013-2021）</v>
      </c>
      <c r="D11" s="514">
        <f>'資料４　科目別予測'!R11</f>
        <v>4587017.666666667</v>
      </c>
      <c r="E11" s="445"/>
      <c r="F11" s="560">
        <v>3341425</v>
      </c>
      <c r="G11" s="560">
        <f>基礎データー!M13</f>
        <v>2892027</v>
      </c>
      <c r="H11" s="446">
        <f>D11</f>
        <v>4587017.666666667</v>
      </c>
      <c r="I11" s="446">
        <f>D11</f>
        <v>4587017.666666667</v>
      </c>
      <c r="J11" s="446">
        <f>D11</f>
        <v>4587017.666666667</v>
      </c>
      <c r="K11" s="446">
        <f>D11</f>
        <v>4587017.666666667</v>
      </c>
      <c r="L11" s="446">
        <f>D11</f>
        <v>4587017.666666667</v>
      </c>
      <c r="M11" s="446">
        <f>D11</f>
        <v>4587017.666666667</v>
      </c>
      <c r="N11" s="446">
        <f>D11</f>
        <v>4587017.666666667</v>
      </c>
      <c r="O11" s="446">
        <f>D11</f>
        <v>4587017.666666667</v>
      </c>
      <c r="P11" s="446">
        <f>D11</f>
        <v>4587017.666666667</v>
      </c>
      <c r="Q11" s="446">
        <f>D11</f>
        <v>4587017.666666667</v>
      </c>
      <c r="R11" s="446">
        <f>D11</f>
        <v>4587017.666666667</v>
      </c>
      <c r="S11" s="446">
        <f>D11</f>
        <v>4587017.666666667</v>
      </c>
      <c r="T11" s="446">
        <f>D11</f>
        <v>4587017.666666667</v>
      </c>
      <c r="U11" s="446">
        <f>D11</f>
        <v>4587017.666666667</v>
      </c>
    </row>
    <row r="12" spans="1:21" ht="35.1" customHeight="1">
      <c r="A12" s="449"/>
      <c r="B12" s="450" t="s">
        <v>41</v>
      </c>
      <c r="C12" s="444"/>
      <c r="D12" s="515"/>
      <c r="E12" s="438"/>
      <c r="F12" s="612">
        <v>129777635</v>
      </c>
      <c r="G12" s="612">
        <f>SUM(G8:G11)</f>
        <v>129655437</v>
      </c>
      <c r="H12" s="446">
        <f>SUM(H8:H11)</f>
        <v>131015521.989044</v>
      </c>
      <c r="I12" s="446">
        <f>SUM(I8:I11)</f>
        <v>130682137.82934566</v>
      </c>
      <c r="J12" s="446">
        <f t="shared" ref="J12:U12" si="0">SUM(J8:J11)</f>
        <v>130350268.27512749</v>
      </c>
      <c r="K12" s="446">
        <f t="shared" si="0"/>
        <v>130019906.44534943</v>
      </c>
      <c r="L12" s="446">
        <f t="shared" si="0"/>
        <v>129691045.49023283</v>
      </c>
      <c r="M12" s="446">
        <f t="shared" si="0"/>
        <v>129363678.59111843</v>
      </c>
      <c r="N12" s="446">
        <f t="shared" si="0"/>
        <v>129037798.96032497</v>
      </c>
      <c r="O12" s="446">
        <f t="shared" si="0"/>
        <v>128713399.84100851</v>
      </c>
      <c r="P12" s="446">
        <f t="shared" si="0"/>
        <v>128390474.50702225</v>
      </c>
      <c r="Q12" s="446">
        <f t="shared" si="0"/>
        <v>128069016.26277709</v>
      </c>
      <c r="R12" s="446">
        <f t="shared" si="0"/>
        <v>127749018.44310285</v>
      </c>
      <c r="S12" s="446">
        <f t="shared" si="0"/>
        <v>127430474.41311005</v>
      </c>
      <c r="T12" s="446">
        <f t="shared" si="0"/>
        <v>127113377.56805232</v>
      </c>
      <c r="U12" s="446">
        <f t="shared" si="0"/>
        <v>126797721.33318946</v>
      </c>
    </row>
    <row r="13" spans="1:21" ht="24.75" customHeight="1">
      <c r="A13" s="143" t="s">
        <v>72</v>
      </c>
      <c r="E13" s="438"/>
      <c r="F13" s="559" t="s">
        <v>511</v>
      </c>
      <c r="G13" s="559" t="s">
        <v>510</v>
      </c>
      <c r="U13" s="579" t="s">
        <v>164</v>
      </c>
    </row>
    <row r="14" spans="1:21" ht="24" customHeight="1">
      <c r="A14" s="747"/>
      <c r="B14" s="748"/>
      <c r="C14" s="746" t="s">
        <v>243</v>
      </c>
      <c r="D14" s="746"/>
      <c r="E14" s="438"/>
      <c r="F14" s="441" t="s">
        <v>47</v>
      </c>
      <c r="G14" s="452" t="s">
        <v>226</v>
      </c>
      <c r="H14" s="452" t="s">
        <v>227</v>
      </c>
      <c r="I14" s="452" t="s">
        <v>228</v>
      </c>
      <c r="J14" s="452" t="s">
        <v>229</v>
      </c>
      <c r="K14" s="452" t="s">
        <v>230</v>
      </c>
      <c r="L14" s="452" t="s">
        <v>231</v>
      </c>
      <c r="M14" s="452" t="s">
        <v>232</v>
      </c>
      <c r="N14" s="452" t="s">
        <v>233</v>
      </c>
      <c r="O14" s="452" t="s">
        <v>234</v>
      </c>
      <c r="P14" s="452" t="s">
        <v>235</v>
      </c>
      <c r="Q14" s="452" t="s">
        <v>236</v>
      </c>
      <c r="R14" s="452" t="s">
        <v>237</v>
      </c>
      <c r="S14" s="452" t="s">
        <v>238</v>
      </c>
      <c r="T14" s="452" t="s">
        <v>239</v>
      </c>
      <c r="U14" s="452" t="s">
        <v>240</v>
      </c>
    </row>
    <row r="15" spans="1:21" ht="36">
      <c r="A15" s="453" t="s">
        <v>73</v>
      </c>
      <c r="B15" s="454"/>
      <c r="C15" s="448" t="str">
        <f>'資料４　科目別予測'!Q16</f>
        <v>増減率（2014-2021）</v>
      </c>
      <c r="D15" s="516">
        <f>'資料４　科目別予測'!R16</f>
        <v>2.9724682350073975E-3</v>
      </c>
      <c r="E15" s="445"/>
      <c r="F15" s="560">
        <v>53181424</v>
      </c>
      <c r="G15" s="560">
        <f>基礎データー!M24</f>
        <v>53350512</v>
      </c>
      <c r="H15" s="446">
        <f>G15+(G15*D15)</f>
        <v>53509094.702241383</v>
      </c>
      <c r="I15" s="446">
        <f>H15+(H15*D15)</f>
        <v>53668148.786527798</v>
      </c>
      <c r="J15" s="446">
        <f>I15+(I15*D15)</f>
        <v>53827675.654027402</v>
      </c>
      <c r="K15" s="446">
        <f>J15+(J15*D15)</f>
        <v>53987676.710073277</v>
      </c>
      <c r="L15" s="446">
        <f>K15+(K15*D15)</f>
        <v>54148153.364175819</v>
      </c>
      <c r="M15" s="446">
        <f>L15+(L15*D15)</f>
        <v>54309107.030035138</v>
      </c>
      <c r="N15" s="446">
        <f>M15+(M15*D15)</f>
        <v>54470539.125553533</v>
      </c>
      <c r="O15" s="446">
        <f>N15+(N15*D15)</f>
        <v>54632451.07284797</v>
      </c>
      <c r="P15" s="446">
        <f>O15+(O15*D15)</f>
        <v>54794844.298262604</v>
      </c>
      <c r="Q15" s="446">
        <f>P15+(P15*D15)</f>
        <v>54957720.232381366</v>
      </c>
      <c r="R15" s="446">
        <f>Q15+(Q15*D15)</f>
        <v>55121080.310040541</v>
      </c>
      <c r="S15" s="446">
        <f>R15+(R15*D15)</f>
        <v>55284925.970341429</v>
      </c>
      <c r="T15" s="446">
        <f>S15+(S15*D15)</f>
        <v>55449258.656663008</v>
      </c>
      <c r="U15" s="446">
        <f>T15+(T15*D15)</f>
        <v>55614079.81667465</v>
      </c>
    </row>
    <row r="16" spans="1:21" ht="35.1" customHeight="1">
      <c r="A16" s="453" t="s">
        <v>79</v>
      </c>
      <c r="B16" s="454"/>
      <c r="C16" s="448" t="str">
        <f>'資料４　科目別予測'!Q17</f>
        <v>平均（2015-2021）</v>
      </c>
      <c r="D16" s="556">
        <f>'資料４　科目別予測'!R17</f>
        <v>10654679.857142856</v>
      </c>
      <c r="E16" s="445"/>
      <c r="F16" s="560">
        <v>9672119</v>
      </c>
      <c r="G16" s="560">
        <f>基礎データー!M35</f>
        <v>8735775</v>
      </c>
      <c r="H16" s="446">
        <f>D16</f>
        <v>10654679.857142856</v>
      </c>
      <c r="I16" s="446">
        <f>D16</f>
        <v>10654679.857142856</v>
      </c>
      <c r="J16" s="446">
        <f>D16</f>
        <v>10654679.857142856</v>
      </c>
      <c r="K16" s="446">
        <f>D16</f>
        <v>10654679.857142856</v>
      </c>
      <c r="L16" s="446">
        <f>D16</f>
        <v>10654679.857142856</v>
      </c>
      <c r="M16" s="446">
        <f>D16</f>
        <v>10654679.857142856</v>
      </c>
      <c r="N16" s="446">
        <f>D16</f>
        <v>10654679.857142856</v>
      </c>
      <c r="O16" s="446">
        <f>D16</f>
        <v>10654679.857142856</v>
      </c>
      <c r="P16" s="446">
        <f>D16</f>
        <v>10654679.857142856</v>
      </c>
      <c r="Q16" s="446">
        <f>D16</f>
        <v>10654679.857142856</v>
      </c>
      <c r="R16" s="446">
        <f>D16</f>
        <v>10654679.857142856</v>
      </c>
      <c r="S16" s="446">
        <f>D16</f>
        <v>10654679.857142856</v>
      </c>
      <c r="T16" s="446">
        <f>D16</f>
        <v>10654679.857142856</v>
      </c>
      <c r="U16" s="446">
        <f>D16</f>
        <v>10654679.857142856</v>
      </c>
    </row>
    <row r="17" spans="1:22" ht="35.1" customHeight="1">
      <c r="A17" s="453" t="s">
        <v>83</v>
      </c>
      <c r="B17" s="454"/>
      <c r="C17" s="448" t="str">
        <f>'資料４　科目別予測'!Q18</f>
        <v>増減率</v>
      </c>
      <c r="D17" s="516">
        <f>'資料４　科目別予測'!R18</f>
        <v>7.0532563871922695E-3</v>
      </c>
      <c r="E17" s="445"/>
      <c r="F17" s="560">
        <v>14096479</v>
      </c>
      <c r="G17" s="560">
        <f>基礎データー!M39</f>
        <v>14116249</v>
      </c>
      <c r="H17" s="446">
        <f>G17+(G17*D17)</f>
        <v>14215814.523422446</v>
      </c>
      <c r="I17" s="446">
        <f>H17+(H17*D17)</f>
        <v>14316082.308008917</v>
      </c>
      <c r="J17" s="446">
        <f>I17+(I17*D17)</f>
        <v>14417057.306987451</v>
      </c>
      <c r="K17" s="446">
        <f>J17+(J17*D17)</f>
        <v>14518744.508522477</v>
      </c>
      <c r="L17" s="446">
        <f>K17+(K17*D17)</f>
        <v>14621148.935961226</v>
      </c>
      <c r="M17" s="446">
        <f>L17+(L17*D17)</f>
        <v>14724275.648081884</v>
      </c>
      <c r="N17" s="446">
        <f>M17+(M17*D17)</f>
        <v>14828129.739343496</v>
      </c>
      <c r="O17" s="446">
        <f>N17+(N17*D17)</f>
        <v>14932716.340137636</v>
      </c>
      <c r="P17" s="446">
        <f>O17+(O17*D17)</f>
        <v>15038040.617041843</v>
      </c>
      <c r="Q17" s="446">
        <f>P17+(P17*D17)</f>
        <v>15144107.77307485</v>
      </c>
      <c r="R17" s="446">
        <f>Q17+(Q17*D17)</f>
        <v>15250923.047953619</v>
      </c>
      <c r="S17" s="446">
        <f>R17+(R17*D17)</f>
        <v>15358491.718352176</v>
      </c>
      <c r="T17" s="446">
        <f>S17+(S17*D17)</f>
        <v>15466819.098162284</v>
      </c>
      <c r="U17" s="446">
        <f>T17+(T17*D17)</f>
        <v>15575910.538755944</v>
      </c>
    </row>
    <row r="18" spans="1:22" ht="48.75" customHeight="1">
      <c r="A18" s="453" t="s">
        <v>91</v>
      </c>
      <c r="B18" s="454"/>
      <c r="C18" s="448" t="str">
        <f>'資料４　科目別予測'!Q19</f>
        <v>平均（2018-2021）×105％</v>
      </c>
      <c r="D18" s="556">
        <f>'資料４　科目別予測'!R19</f>
        <v>22512996.1875</v>
      </c>
      <c r="E18" s="445"/>
      <c r="F18" s="560">
        <v>22539238</v>
      </c>
      <c r="G18" s="560">
        <f>基礎データー!M48</f>
        <v>19968030</v>
      </c>
      <c r="H18" s="446">
        <f>D18</f>
        <v>22512996.1875</v>
      </c>
      <c r="I18" s="446">
        <f>D18</f>
        <v>22512996.1875</v>
      </c>
      <c r="J18" s="446">
        <f>D18</f>
        <v>22512996.1875</v>
      </c>
      <c r="K18" s="446">
        <f>D18</f>
        <v>22512996.1875</v>
      </c>
      <c r="L18" s="446">
        <f>D18</f>
        <v>22512996.1875</v>
      </c>
      <c r="M18" s="446">
        <f>D18</f>
        <v>22512996.1875</v>
      </c>
      <c r="N18" s="446">
        <f>D18</f>
        <v>22512996.1875</v>
      </c>
      <c r="O18" s="446">
        <f>D18</f>
        <v>22512996.1875</v>
      </c>
      <c r="P18" s="446">
        <f>D18</f>
        <v>22512996.1875</v>
      </c>
      <c r="Q18" s="446">
        <f>D18</f>
        <v>22512996.1875</v>
      </c>
      <c r="R18" s="446">
        <f>D18</f>
        <v>22512996.1875</v>
      </c>
      <c r="S18" s="446">
        <f>D18</f>
        <v>22512996.1875</v>
      </c>
      <c r="T18" s="446">
        <f>D18</f>
        <v>22512996.1875</v>
      </c>
      <c r="U18" s="446">
        <f>D18</f>
        <v>22512996.1875</v>
      </c>
    </row>
    <row r="19" spans="1:22" ht="35.1" customHeight="1">
      <c r="A19" s="751" t="s">
        <v>41</v>
      </c>
      <c r="B19" s="752"/>
      <c r="C19" s="444"/>
      <c r="D19" s="515"/>
      <c r="F19" s="612">
        <v>99489260</v>
      </c>
      <c r="G19" s="612">
        <f>SUM(G15:G18)</f>
        <v>96170566</v>
      </c>
      <c r="H19" s="446">
        <f>SUM(H15:H18)</f>
        <v>100892585.27030669</v>
      </c>
      <c r="I19" s="446">
        <f t="shared" ref="I19:U19" si="1">SUM(I15:I18)</f>
        <v>101151907.13917957</v>
      </c>
      <c r="J19" s="446">
        <f t="shared" si="1"/>
        <v>101412409.00565772</v>
      </c>
      <c r="K19" s="446">
        <f t="shared" si="1"/>
        <v>101674097.26323861</v>
      </c>
      <c r="L19" s="446">
        <f t="shared" si="1"/>
        <v>101936978.34477991</v>
      </c>
      <c r="M19" s="446">
        <f t="shared" si="1"/>
        <v>102201058.72275987</v>
      </c>
      <c r="N19" s="446">
        <f t="shared" si="1"/>
        <v>102466344.90953989</v>
      </c>
      <c r="O19" s="446">
        <f t="shared" si="1"/>
        <v>102732843.45762846</v>
      </c>
      <c r="P19" s="446">
        <f t="shared" si="1"/>
        <v>103000560.9599473</v>
      </c>
      <c r="Q19" s="446">
        <f>SUM(Q15:Q18)</f>
        <v>103269504.05009907</v>
      </c>
      <c r="R19" s="446">
        <f t="shared" si="1"/>
        <v>103539679.40263702</v>
      </c>
      <c r="S19" s="446">
        <f t="shared" si="1"/>
        <v>103811093.73333646</v>
      </c>
      <c r="T19" s="446">
        <f t="shared" si="1"/>
        <v>104083753.79946814</v>
      </c>
      <c r="U19" s="446">
        <f t="shared" si="1"/>
        <v>104357666.40007345</v>
      </c>
    </row>
    <row r="20" spans="1:22" ht="12.75" customHeight="1">
      <c r="A20" s="455"/>
      <c r="B20" s="455"/>
      <c r="C20" s="456"/>
      <c r="D20" s="456"/>
      <c r="E20" s="438"/>
      <c r="F20" s="524"/>
      <c r="G20" s="510"/>
      <c r="H20" s="510"/>
      <c r="I20" s="510"/>
      <c r="J20" s="510"/>
      <c r="K20" s="510"/>
      <c r="L20" s="510"/>
      <c r="M20" s="510"/>
      <c r="N20" s="510"/>
      <c r="O20" s="510"/>
      <c r="P20" s="510"/>
      <c r="Q20" s="510"/>
      <c r="R20" s="510"/>
      <c r="S20" s="510"/>
      <c r="T20" s="510"/>
      <c r="U20" s="510"/>
      <c r="V20" s="438"/>
    </row>
    <row r="21" spans="1:22" ht="35.1" customHeight="1">
      <c r="A21" s="753" t="s">
        <v>161</v>
      </c>
      <c r="B21" s="753"/>
      <c r="C21" s="444"/>
      <c r="D21" s="451"/>
      <c r="F21" s="612">
        <v>30288375</v>
      </c>
      <c r="G21" s="612">
        <f>G12-G19</f>
        <v>33484871</v>
      </c>
      <c r="H21" s="446">
        <f>H12-H19</f>
        <v>30122936.718737304</v>
      </c>
      <c r="I21" s="446">
        <f t="shared" ref="I21" si="2">I12-I19</f>
        <v>29530230.690166086</v>
      </c>
      <c r="J21" s="446">
        <f t="shared" ref="J21" si="3">J12-J19</f>
        <v>28937859.269469768</v>
      </c>
      <c r="K21" s="446">
        <f t="shared" ref="K21" si="4">K12-K19</f>
        <v>28345809.182110816</v>
      </c>
      <c r="L21" s="446">
        <f>L12-L19</f>
        <v>27754067.145452917</v>
      </c>
      <c r="M21" s="446">
        <f t="shared" ref="M21" si="5">M12-M19</f>
        <v>27162619.868358552</v>
      </c>
      <c r="N21" s="446">
        <f t="shared" ref="N21" si="6">N12-N19</f>
        <v>26571454.05078508</v>
      </c>
      <c r="O21" s="446">
        <f t="shared" ref="O21" si="7">O12-O19</f>
        <v>25980556.383380055</v>
      </c>
      <c r="P21" s="446">
        <f t="shared" ref="P21" si="8">P12-P19</f>
        <v>25389913.547074944</v>
      </c>
      <c r="Q21" s="446">
        <f>Q12-Q19</f>
        <v>24799512.212678015</v>
      </c>
      <c r="R21" s="446">
        <f t="shared" ref="R21" si="9">R12-R19</f>
        <v>24209339.040465832</v>
      </c>
      <c r="S21" s="446">
        <f t="shared" ref="S21" si="10">S12-S19</f>
        <v>23619380.679773584</v>
      </c>
      <c r="T21" s="446">
        <f t="shared" ref="T21" si="11">T12-T19</f>
        <v>23029623.768584177</v>
      </c>
      <c r="U21" s="446">
        <f>U12-U19</f>
        <v>22440054.933116004</v>
      </c>
    </row>
    <row r="22" spans="1:22" ht="23.25" customHeight="1">
      <c r="A22" s="457"/>
      <c r="B22" s="458"/>
      <c r="F22" s="559" t="s">
        <v>511</v>
      </c>
      <c r="G22" s="559" t="s">
        <v>510</v>
      </c>
      <c r="H22" s="459"/>
      <c r="I22" s="459"/>
      <c r="J22" s="459"/>
      <c r="K22" s="459"/>
      <c r="L22" s="459"/>
      <c r="M22" s="459"/>
      <c r="N22" s="459"/>
      <c r="O22" s="459"/>
      <c r="P22" s="459"/>
      <c r="Q22" s="459"/>
      <c r="R22" s="459"/>
      <c r="S22" s="459"/>
      <c r="T22" s="459"/>
      <c r="U22" s="459"/>
    </row>
    <row r="23" spans="1:22" ht="17.100000000000001" customHeight="1">
      <c r="A23" s="460" t="s">
        <v>103</v>
      </c>
      <c r="B23" s="461"/>
      <c r="C23" s="462"/>
      <c r="D23" s="463"/>
      <c r="E23" s="464"/>
      <c r="F23" s="612">
        <v>37464472</v>
      </c>
      <c r="G23" s="612">
        <f>SUM(G24:G29)</f>
        <v>33080653</v>
      </c>
      <c r="H23" s="612">
        <f>SUM(H24:H29)</f>
        <v>38807108</v>
      </c>
      <c r="I23" s="465">
        <f>SUM(I24:I29)</f>
        <v>30122936.718737304</v>
      </c>
      <c r="J23" s="465">
        <f t="shared" ref="J23:U23" si="12">SUM(J24:J29)</f>
        <v>29530230.690166082</v>
      </c>
      <c r="K23" s="465">
        <f t="shared" si="12"/>
        <v>28937859.269469764</v>
      </c>
      <c r="L23" s="465">
        <f t="shared" si="12"/>
        <v>28345809.182110816</v>
      </c>
      <c r="M23" s="465">
        <f t="shared" si="12"/>
        <v>27754067.145452917</v>
      </c>
      <c r="N23" s="465">
        <f t="shared" si="12"/>
        <v>27162619.868358549</v>
      </c>
      <c r="O23" s="465">
        <f t="shared" si="12"/>
        <v>26571454.050785083</v>
      </c>
      <c r="P23" s="465">
        <f t="shared" si="12"/>
        <v>25980556.383380055</v>
      </c>
      <c r="Q23" s="465">
        <f t="shared" si="12"/>
        <v>25389913.547074944</v>
      </c>
      <c r="R23" s="465">
        <f t="shared" si="12"/>
        <v>24799512.212678015</v>
      </c>
      <c r="S23" s="465">
        <f t="shared" si="12"/>
        <v>24209339.040465832</v>
      </c>
      <c r="T23" s="465">
        <f t="shared" si="12"/>
        <v>23619380.679773584</v>
      </c>
      <c r="U23" s="465">
        <f t="shared" si="12"/>
        <v>23029623.768584177</v>
      </c>
    </row>
    <row r="24" spans="1:22" ht="17.100000000000001" customHeight="1">
      <c r="A24" s="466"/>
      <c r="B24" s="467" t="s">
        <v>104</v>
      </c>
      <c r="C24" s="468" t="s">
        <v>202</v>
      </c>
      <c r="D24" s="518">
        <f>'資料４　科目別予測'!R25</f>
        <v>17000</v>
      </c>
      <c r="E24" s="464"/>
      <c r="F24" s="563">
        <v>17000000</v>
      </c>
      <c r="G24" s="560">
        <f>基礎データー!M69</f>
        <v>17000000</v>
      </c>
      <c r="H24" s="560">
        <v>17000000</v>
      </c>
      <c r="I24" s="469">
        <v>17000000</v>
      </c>
      <c r="J24" s="469">
        <v>17000000</v>
      </c>
      <c r="K24" s="469">
        <v>17000000</v>
      </c>
      <c r="L24" s="469">
        <v>17000000</v>
      </c>
      <c r="M24" s="469">
        <v>17000000</v>
      </c>
      <c r="N24" s="469">
        <v>17000000</v>
      </c>
      <c r="O24" s="469">
        <v>17000000</v>
      </c>
      <c r="P24" s="469">
        <v>17000000</v>
      </c>
      <c r="Q24" s="469">
        <v>17000000</v>
      </c>
      <c r="R24" s="469">
        <v>17000000</v>
      </c>
      <c r="S24" s="469">
        <v>17000000</v>
      </c>
      <c r="T24" s="469">
        <v>17000000</v>
      </c>
      <c r="U24" s="469">
        <v>17000000</v>
      </c>
    </row>
    <row r="25" spans="1:22" ht="17.100000000000001" customHeight="1">
      <c r="A25" s="466"/>
      <c r="B25" s="470" t="s">
        <v>105</v>
      </c>
      <c r="C25" s="754" t="s">
        <v>242</v>
      </c>
      <c r="D25" s="519">
        <f>'資料４　科目別予測'!S26</f>
        <v>0.20699439257846058</v>
      </c>
      <c r="E25" s="471"/>
      <c r="F25" s="560">
        <v>4228545</v>
      </c>
      <c r="G25" s="560">
        <f>基礎データー!M70</f>
        <v>3328605</v>
      </c>
      <c r="H25" s="560">
        <f>基礎データー!N70</f>
        <v>3961446</v>
      </c>
      <c r="I25" s="469">
        <f>(H21-I24)*D25</f>
        <v>2716374.3149406048</v>
      </c>
      <c r="J25" s="469">
        <f>(I21-J24)*D25</f>
        <v>2593687.4905789141</v>
      </c>
      <c r="K25" s="469">
        <f>(J21-K24)*D25</f>
        <v>2471069.92817104</v>
      </c>
      <c r="L25" s="469">
        <f>(K21-L24)*D25</f>
        <v>2348518.8799621491</v>
      </c>
      <c r="M25" s="469">
        <f>(L21-M24)*D25</f>
        <v>2226031.596521006</v>
      </c>
      <c r="N25" s="469">
        <f>(M21-N24)*D25</f>
        <v>2103605.3266566736</v>
      </c>
      <c r="O25" s="469">
        <f>(N21-O24)*D25</f>
        <v>1981237.3173349036</v>
      </c>
      <c r="P25" s="469">
        <f>(O21-P24)*D25</f>
        <v>1858924.8135943713</v>
      </c>
      <c r="Q25" s="469">
        <f>(P21-Q24)*D25</f>
        <v>1736665.0584625755</v>
      </c>
      <c r="R25" s="469">
        <f>(Q21-R24)*D25</f>
        <v>1614455.2928715709</v>
      </c>
      <c r="S25" s="469">
        <f>(R21-S24)*D25</f>
        <v>1492292.7555734068</v>
      </c>
      <c r="T25" s="469">
        <f>(S21-T24)*D25</f>
        <v>1370174.6830553305</v>
      </c>
      <c r="U25" s="469">
        <f>(T21-U24)*D25</f>
        <v>1248098.30945473</v>
      </c>
    </row>
    <row r="26" spans="1:22" ht="17.100000000000001" customHeight="1">
      <c r="A26" s="466"/>
      <c r="B26" s="470" t="s">
        <v>106</v>
      </c>
      <c r="C26" s="755"/>
      <c r="D26" s="519">
        <f>'資料４　科目別予測'!S27</f>
        <v>0.19261848383893365</v>
      </c>
      <c r="E26" s="471"/>
      <c r="F26" s="560">
        <v>3730078</v>
      </c>
      <c r="G26" s="560">
        <f>基礎データー!M71</f>
        <v>3097431</v>
      </c>
      <c r="H26" s="560">
        <f>基礎データー!N71</f>
        <v>4368767</v>
      </c>
      <c r="I26" s="469">
        <f>(H21-I24)*D26</f>
        <v>2527720.1742774504</v>
      </c>
      <c r="J26" s="469">
        <f>(I21-J24)*D26</f>
        <v>2413554.0376918665</v>
      </c>
      <c r="K26" s="469">
        <f>(J21-K24)*D26</f>
        <v>2299452.352767827</v>
      </c>
      <c r="L26" s="469">
        <f>(K21-L24)*D26</f>
        <v>2185412.5625840374</v>
      </c>
      <c r="M26" s="469">
        <f>(L21-M24)*D26</f>
        <v>2071432.1086592299</v>
      </c>
      <c r="N26" s="469">
        <f>(M21-N24)*D26</f>
        <v>1957508.4308746478</v>
      </c>
      <c r="O26" s="469">
        <f>(N21-O24)*D26</f>
        <v>1843638.9673962418</v>
      </c>
      <c r="P26" s="469">
        <f>(O21-P24)*D26</f>
        <v>1729821.1545967236</v>
      </c>
      <c r="Q26" s="469">
        <f>(P21-Q24)*D26</f>
        <v>1616052.4269773057</v>
      </c>
      <c r="R26" s="469">
        <f>(Q21-R24)*D26</f>
        <v>1502330.2170892858</v>
      </c>
      <c r="S26" s="469">
        <f>(R21-S24)*D26</f>
        <v>1388651.9554553612</v>
      </c>
      <c r="T26" s="469">
        <f>(S21-T24)*D26</f>
        <v>1275015.0704907177</v>
      </c>
      <c r="U26" s="469">
        <f>(T21-U24)*D26</f>
        <v>1161416.9884238816</v>
      </c>
    </row>
    <row r="27" spans="1:22" ht="17.100000000000001" customHeight="1">
      <c r="A27" s="466"/>
      <c r="B27" s="470" t="s">
        <v>107</v>
      </c>
      <c r="C27" s="755"/>
      <c r="D27" s="519">
        <f>'資料４　科目別予測'!S28</f>
        <v>0.29804069523793592</v>
      </c>
      <c r="E27" s="471"/>
      <c r="F27" s="560">
        <v>6535114</v>
      </c>
      <c r="G27" s="560">
        <f>基礎データー!M72</f>
        <v>4792689</v>
      </c>
      <c r="H27" s="560">
        <f>基礎データー!N72</f>
        <v>6961816</v>
      </c>
      <c r="I27" s="469">
        <f>(H21-I24)*D27</f>
        <v>3911169.1832159036</v>
      </c>
      <c r="J27" s="469">
        <f>(I21-J24)*D27</f>
        <v>3734518.6663888218</v>
      </c>
      <c r="K27" s="469">
        <f>(J21-K24)*D27</f>
        <v>3557967.8763254075</v>
      </c>
      <c r="L27" s="469">
        <f>(K21-L24)*D27</f>
        <v>3381512.8566732649</v>
      </c>
      <c r="M27" s="469">
        <f>(L21-M24)*D27</f>
        <v>3205149.6486662324</v>
      </c>
      <c r="N27" s="469">
        <f>(M21-N24)*D27</f>
        <v>3028874.2910044435</v>
      </c>
      <c r="O27" s="469">
        <f>(N21-O24)*D27</f>
        <v>2852682.8197339433</v>
      </c>
      <c r="P27" s="469">
        <f>(O21-P24)*D27</f>
        <v>2676571.2681260752</v>
      </c>
      <c r="Q27" s="469">
        <f>(P21-Q24)*D27</f>
        <v>2500535.6665563933</v>
      </c>
      <c r="R27" s="469">
        <f>(Q21-R24)*D27</f>
        <v>2324572.0423833276</v>
      </c>
      <c r="S27" s="469">
        <f>(R21-S24)*D27</f>
        <v>2148676.4198264303</v>
      </c>
      <c r="T27" s="469">
        <f>(S21-T24)*D27</f>
        <v>1972844.8198442799</v>
      </c>
      <c r="U27" s="469">
        <f>(T21-U24)*D27</f>
        <v>1797073.2600120113</v>
      </c>
    </row>
    <row r="28" spans="1:22" ht="17.100000000000001" customHeight="1">
      <c r="A28" s="466"/>
      <c r="B28" s="470" t="s">
        <v>108</v>
      </c>
      <c r="C28" s="755"/>
      <c r="D28" s="519">
        <f>'資料４　科目別予測'!S29</f>
        <v>0.10133661860622202</v>
      </c>
      <c r="E28" s="471"/>
      <c r="F28" s="560">
        <v>2097055</v>
      </c>
      <c r="G28" s="560">
        <f>基礎データー!M73</f>
        <v>1629559</v>
      </c>
      <c r="H28" s="560">
        <f>基礎データー!N73</f>
        <v>2423181</v>
      </c>
      <c r="I28" s="469">
        <f>(H21-I24)*D28</f>
        <v>1329834.0332602689</v>
      </c>
      <c r="J28" s="469">
        <f>(I21-J24)*D28</f>
        <v>1269771.2084973387</v>
      </c>
      <c r="K28" s="469">
        <f>(J21-K24)*D28</f>
        <v>1209742.29176501</v>
      </c>
      <c r="L28" s="469">
        <f>(K21-L24)*D28</f>
        <v>1149745.9378665355</v>
      </c>
      <c r="M28" s="469">
        <f>(L21-M24)*D28</f>
        <v>1089780.8007844649</v>
      </c>
      <c r="N28" s="469">
        <f>(M21-N24)*D28</f>
        <v>1029845.5336398649</v>
      </c>
      <c r="O28" s="469">
        <f>(N21-O24)*D28</f>
        <v>969938.78865138639</v>
      </c>
      <c r="P28" s="469">
        <f>(O21-P24)*D28</f>
        <v>910059.21709425724</v>
      </c>
      <c r="Q28" s="469">
        <f>(P21-Q24)*D28</f>
        <v>850205.46925910888</v>
      </c>
      <c r="R28" s="469">
        <f>(Q21-R24)*D28</f>
        <v>790376.19441072282</v>
      </c>
      <c r="S28" s="469">
        <f>(R21-S24)*D28</f>
        <v>730570.04074663261</v>
      </c>
      <c r="T28" s="469">
        <f>(S21-T24)*D28</f>
        <v>670785.6553556103</v>
      </c>
      <c r="U28" s="469">
        <f>(T21-U24)*D28</f>
        <v>611021.6841760258</v>
      </c>
    </row>
    <row r="29" spans="1:22" ht="17.100000000000001" customHeight="1">
      <c r="A29" s="472"/>
      <c r="B29" s="473" t="s">
        <v>109</v>
      </c>
      <c r="C29" s="756"/>
      <c r="D29" s="519">
        <f>'資料４　科目別予測'!S30</f>
        <v>0.20100980973844781</v>
      </c>
      <c r="E29" s="471"/>
      <c r="F29" s="561">
        <v>3873680</v>
      </c>
      <c r="G29" s="560">
        <f>基礎データー!M74</f>
        <v>3232369</v>
      </c>
      <c r="H29" s="560">
        <f>基礎データー!N74</f>
        <v>4091898</v>
      </c>
      <c r="I29" s="469">
        <f>(H21-I24)*D29</f>
        <v>2637839.0130430763</v>
      </c>
      <c r="J29" s="469">
        <f>(I21-J24)*D29</f>
        <v>2518699.2870091447</v>
      </c>
      <c r="K29" s="469">
        <f>(J21-K24)*D29</f>
        <v>2399626.8204404837</v>
      </c>
      <c r="L29" s="469">
        <f>(K21-L24)*D29</f>
        <v>2280618.9450248294</v>
      </c>
      <c r="M29" s="469">
        <f>(L21-M24)*D29</f>
        <v>2161672.9908219832</v>
      </c>
      <c r="N29" s="469">
        <f>(M21-N24)*D29</f>
        <v>2042786.2861829223</v>
      </c>
      <c r="O29" s="469">
        <f>(N21-O24)*D29</f>
        <v>1923956.1576686045</v>
      </c>
      <c r="P29" s="469">
        <f>(O21-P24)*D29</f>
        <v>1805179.9299686279</v>
      </c>
      <c r="Q29" s="469">
        <f>(P21-Q24)*D29</f>
        <v>1686454.9258195602</v>
      </c>
      <c r="R29" s="469">
        <f>(Q21-R24)*D29</f>
        <v>1567778.4659231079</v>
      </c>
      <c r="S29" s="469">
        <f>(R21-S24)*D29</f>
        <v>1449147.8688640008</v>
      </c>
      <c r="T29" s="469">
        <f>(S21-T24)*D29</f>
        <v>1330560.4510276455</v>
      </c>
      <c r="U29" s="469">
        <f>(T21-U24)*D29</f>
        <v>1212013.5265175281</v>
      </c>
    </row>
    <row r="30" spans="1:22" ht="17.100000000000001" customHeight="1">
      <c r="A30" s="474"/>
      <c r="B30" s="475"/>
      <c r="C30" s="476"/>
      <c r="D30" s="520">
        <f>SUM(D25:D29)</f>
        <v>1</v>
      </c>
      <c r="E30" s="477"/>
      <c r="F30" s="559" t="s">
        <v>511</v>
      </c>
      <c r="G30" s="559" t="s">
        <v>511</v>
      </c>
      <c r="H30" s="559" t="s">
        <v>510</v>
      </c>
      <c r="I30" s="478"/>
      <c r="J30" s="478"/>
      <c r="K30" s="478"/>
      <c r="L30" s="478"/>
      <c r="M30" s="478"/>
      <c r="N30" s="478"/>
      <c r="O30" s="478"/>
      <c r="P30" s="478"/>
      <c r="Q30" s="478"/>
      <c r="R30" s="478"/>
      <c r="S30" s="478"/>
      <c r="T30" s="478"/>
      <c r="U30" s="478"/>
    </row>
    <row r="31" spans="1:22" ht="20.100000000000001" customHeight="1">
      <c r="A31" s="405" t="s">
        <v>53</v>
      </c>
      <c r="F31" s="479"/>
    </row>
    <row r="32" spans="1:22" ht="20.100000000000001" customHeight="1">
      <c r="A32" s="405" t="s">
        <v>54</v>
      </c>
    </row>
    <row r="33" spans="1:21" ht="23.25" customHeight="1">
      <c r="A33" s="405" t="s">
        <v>33</v>
      </c>
      <c r="C33" s="761"/>
      <c r="D33" s="761"/>
      <c r="E33" s="438"/>
      <c r="U33" s="579" t="s">
        <v>164</v>
      </c>
    </row>
    <row r="34" spans="1:21" ht="28.5" customHeight="1">
      <c r="A34" s="747"/>
      <c r="B34" s="748"/>
      <c r="C34" s="746" t="s">
        <v>201</v>
      </c>
      <c r="D34" s="746"/>
      <c r="E34" s="464"/>
      <c r="F34" s="480" t="s">
        <v>225</v>
      </c>
      <c r="G34" s="481" t="s">
        <v>226</v>
      </c>
      <c r="H34" s="481" t="s">
        <v>227</v>
      </c>
      <c r="I34" s="481" t="s">
        <v>228</v>
      </c>
      <c r="J34" s="481" t="s">
        <v>229</v>
      </c>
      <c r="K34" s="481" t="s">
        <v>230</v>
      </c>
      <c r="L34" s="481" t="s">
        <v>231</v>
      </c>
      <c r="M34" s="481" t="s">
        <v>232</v>
      </c>
      <c r="N34" s="481" t="s">
        <v>233</v>
      </c>
      <c r="O34" s="481" t="s">
        <v>234</v>
      </c>
      <c r="P34" s="481" t="s">
        <v>235</v>
      </c>
      <c r="Q34" s="481" t="s">
        <v>236</v>
      </c>
      <c r="R34" s="481" t="s">
        <v>237</v>
      </c>
      <c r="S34" s="481" t="s">
        <v>238</v>
      </c>
      <c r="T34" s="481" t="s">
        <v>239</v>
      </c>
      <c r="U34" s="481" t="s">
        <v>240</v>
      </c>
    </row>
    <row r="35" spans="1:21" ht="20.100000000000001" customHeight="1">
      <c r="A35" s="442" t="s">
        <v>55</v>
      </c>
      <c r="B35" s="443"/>
      <c r="C35" s="444" t="str">
        <f>'資料４　科目別予測'!Q37</f>
        <v>固定</v>
      </c>
      <c r="D35" s="521">
        <f>'資料４　科目別予測'!R37</f>
        <v>3474840</v>
      </c>
      <c r="E35" s="464"/>
      <c r="F35" s="560">
        <v>3474840</v>
      </c>
      <c r="G35" s="560">
        <f>基礎データー!M81</f>
        <v>3474840</v>
      </c>
      <c r="H35" s="615">
        <f>D35</f>
        <v>3474840</v>
      </c>
      <c r="I35" s="446">
        <f>D35</f>
        <v>3474840</v>
      </c>
      <c r="J35" s="446">
        <f>D35</f>
        <v>3474840</v>
      </c>
      <c r="K35" s="446">
        <f>D35</f>
        <v>3474840</v>
      </c>
      <c r="L35" s="446">
        <f>D35</f>
        <v>3474840</v>
      </c>
      <c r="M35" s="446">
        <f>D35</f>
        <v>3474840</v>
      </c>
      <c r="N35" s="446">
        <f>D35</f>
        <v>3474840</v>
      </c>
      <c r="O35" s="446">
        <f>D35</f>
        <v>3474840</v>
      </c>
      <c r="P35" s="446">
        <f>D35</f>
        <v>3474840</v>
      </c>
      <c r="Q35" s="446">
        <f>D35</f>
        <v>3474840</v>
      </c>
      <c r="R35" s="446">
        <f>D35</f>
        <v>3474840</v>
      </c>
      <c r="S35" s="446">
        <f>D35</f>
        <v>3474840</v>
      </c>
      <c r="T35" s="446">
        <f>D35</f>
        <v>3474840</v>
      </c>
      <c r="U35" s="446">
        <f>D35</f>
        <v>3474840</v>
      </c>
    </row>
    <row r="36" spans="1:21" ht="20.100000000000001" customHeight="1">
      <c r="A36" s="449" t="s">
        <v>162</v>
      </c>
      <c r="B36" s="454"/>
      <c r="C36" s="507" t="str">
        <f>'資料４　科目別予測'!Q38</f>
        <v>平均値（2018年除く）</v>
      </c>
      <c r="D36" s="521">
        <f>'資料４　科目別予測'!R38</f>
        <v>200326.66666666666</v>
      </c>
      <c r="E36" s="464"/>
      <c r="F36" s="560">
        <v>185855</v>
      </c>
      <c r="G36" s="560">
        <f>基礎データー!M82</f>
        <v>196540</v>
      </c>
      <c r="H36" s="615">
        <v>160000</v>
      </c>
      <c r="I36" s="446">
        <f>D36</f>
        <v>200326.66666666666</v>
      </c>
      <c r="J36" s="446">
        <f>D36</f>
        <v>200326.66666666666</v>
      </c>
      <c r="K36" s="446">
        <f>D36</f>
        <v>200326.66666666666</v>
      </c>
      <c r="L36" s="446">
        <f>D36</f>
        <v>200326.66666666666</v>
      </c>
      <c r="M36" s="446">
        <f>D36</f>
        <v>200326.66666666666</v>
      </c>
      <c r="N36" s="446">
        <f>D36</f>
        <v>200326.66666666666</v>
      </c>
      <c r="O36" s="446">
        <f>D36</f>
        <v>200326.66666666666</v>
      </c>
      <c r="P36" s="446">
        <f>D36</f>
        <v>200326.66666666666</v>
      </c>
      <c r="Q36" s="446">
        <f>D36</f>
        <v>200326.66666666666</v>
      </c>
      <c r="R36" s="446">
        <f>D36</f>
        <v>200326.66666666666</v>
      </c>
      <c r="S36" s="446">
        <f>D36</f>
        <v>200326.66666666666</v>
      </c>
      <c r="T36" s="446">
        <f>D36</f>
        <v>200326.66666666666</v>
      </c>
      <c r="U36" s="446">
        <f>D36</f>
        <v>200326.66666666666</v>
      </c>
    </row>
    <row r="37" spans="1:21" ht="20.100000000000001" customHeight="1">
      <c r="A37" s="449" t="s">
        <v>58</v>
      </c>
      <c r="B37" s="454"/>
      <c r="C37" s="444" t="str">
        <f>'資料４　科目別予測'!Q39</f>
        <v>固定</v>
      </c>
      <c r="D37" s="521">
        <f>'資料４　科目別予測'!R39</f>
        <v>17000000</v>
      </c>
      <c r="E37" s="464"/>
      <c r="F37" s="560">
        <v>17000000</v>
      </c>
      <c r="G37" s="560">
        <f>G24</f>
        <v>17000000</v>
      </c>
      <c r="H37" s="615">
        <f>D37</f>
        <v>17000000</v>
      </c>
      <c r="I37" s="446">
        <f>D37</f>
        <v>17000000</v>
      </c>
      <c r="J37" s="446">
        <f>D37</f>
        <v>17000000</v>
      </c>
      <c r="K37" s="446">
        <f>D37</f>
        <v>17000000</v>
      </c>
      <c r="L37" s="446">
        <f>D37</f>
        <v>17000000</v>
      </c>
      <c r="M37" s="446">
        <f>D37</f>
        <v>17000000</v>
      </c>
      <c r="N37" s="446">
        <f>D37</f>
        <v>17000000</v>
      </c>
      <c r="O37" s="446">
        <f>D37</f>
        <v>17000000</v>
      </c>
      <c r="P37" s="446">
        <f>D37</f>
        <v>17000000</v>
      </c>
      <c r="Q37" s="446">
        <f>D37</f>
        <v>17000000</v>
      </c>
      <c r="R37" s="446">
        <f>D37</f>
        <v>17000000</v>
      </c>
      <c r="S37" s="446">
        <f>D37</f>
        <v>17000000</v>
      </c>
      <c r="T37" s="446">
        <f>D37</f>
        <v>17000000</v>
      </c>
      <c r="U37" s="446">
        <f>D37</f>
        <v>17000000</v>
      </c>
    </row>
    <row r="38" spans="1:21" ht="20.100000000000001" customHeight="1">
      <c r="A38" s="449"/>
      <c r="B38" s="450" t="s">
        <v>41</v>
      </c>
      <c r="C38" s="444"/>
      <c r="D38" s="515"/>
      <c r="F38" s="560">
        <v>20660695</v>
      </c>
      <c r="G38" s="560">
        <f>SUM(G35:G37)</f>
        <v>20671380</v>
      </c>
      <c r="H38" s="615">
        <f t="shared" ref="H38:U38" si="13">SUM(H35:H37)</f>
        <v>20634840</v>
      </c>
      <c r="I38" s="446">
        <f t="shared" si="13"/>
        <v>20675166.666666668</v>
      </c>
      <c r="J38" s="446">
        <f t="shared" si="13"/>
        <v>20675166.666666668</v>
      </c>
      <c r="K38" s="446">
        <f t="shared" si="13"/>
        <v>20675166.666666668</v>
      </c>
      <c r="L38" s="446">
        <f t="shared" si="13"/>
        <v>20675166.666666668</v>
      </c>
      <c r="M38" s="446">
        <f t="shared" si="13"/>
        <v>20675166.666666668</v>
      </c>
      <c r="N38" s="446">
        <f t="shared" si="13"/>
        <v>20675166.666666668</v>
      </c>
      <c r="O38" s="446">
        <f t="shared" si="13"/>
        <v>20675166.666666668</v>
      </c>
      <c r="P38" s="446">
        <f t="shared" si="13"/>
        <v>20675166.666666668</v>
      </c>
      <c r="Q38" s="446">
        <f t="shared" si="13"/>
        <v>20675166.666666668</v>
      </c>
      <c r="R38" s="446">
        <f t="shared" si="13"/>
        <v>20675166.666666668</v>
      </c>
      <c r="S38" s="446">
        <f t="shared" si="13"/>
        <v>20675166.666666668</v>
      </c>
      <c r="T38" s="446">
        <f t="shared" si="13"/>
        <v>20675166.666666668</v>
      </c>
      <c r="U38" s="446">
        <f t="shared" si="13"/>
        <v>20675166.666666668</v>
      </c>
    </row>
    <row r="39" spans="1:21" ht="20.100000000000001" customHeight="1">
      <c r="A39" s="405" t="s">
        <v>72</v>
      </c>
    </row>
    <row r="40" spans="1:21" ht="24.75" customHeight="1">
      <c r="A40" s="747"/>
      <c r="B40" s="748"/>
      <c r="C40" s="746" t="s">
        <v>201</v>
      </c>
      <c r="D40" s="746"/>
      <c r="F40" s="480" t="s">
        <v>225</v>
      </c>
      <c r="G40" s="481" t="s">
        <v>226</v>
      </c>
      <c r="H40" s="481" t="s">
        <v>227</v>
      </c>
      <c r="I40" s="481" t="s">
        <v>228</v>
      </c>
      <c r="J40" s="481" t="s">
        <v>229</v>
      </c>
      <c r="K40" s="481" t="s">
        <v>230</v>
      </c>
      <c r="L40" s="481" t="s">
        <v>231</v>
      </c>
      <c r="M40" s="481" t="s">
        <v>232</v>
      </c>
      <c r="N40" s="481" t="s">
        <v>233</v>
      </c>
      <c r="O40" s="481" t="s">
        <v>234</v>
      </c>
      <c r="P40" s="481" t="s">
        <v>235</v>
      </c>
      <c r="Q40" s="481" t="s">
        <v>236</v>
      </c>
      <c r="R40" s="481" t="s">
        <v>237</v>
      </c>
      <c r="S40" s="481" t="s">
        <v>238</v>
      </c>
      <c r="T40" s="481" t="s">
        <v>239</v>
      </c>
      <c r="U40" s="481" t="s">
        <v>240</v>
      </c>
    </row>
    <row r="41" spans="1:21" ht="20.100000000000001" customHeight="1">
      <c r="A41" s="749" t="s">
        <v>158</v>
      </c>
      <c r="B41" s="750"/>
      <c r="C41" s="482" t="s">
        <v>210</v>
      </c>
      <c r="D41" s="483"/>
      <c r="E41" s="445"/>
      <c r="F41" s="561">
        <v>6402991</v>
      </c>
      <c r="G41" s="560"/>
      <c r="H41" s="615"/>
      <c r="I41" s="446"/>
      <c r="J41" s="446"/>
      <c r="K41" s="446"/>
      <c r="L41" s="446"/>
      <c r="M41" s="446"/>
      <c r="N41" s="446"/>
      <c r="O41" s="446"/>
      <c r="P41" s="446"/>
      <c r="Q41" s="446"/>
      <c r="R41" s="446"/>
      <c r="S41" s="446"/>
      <c r="T41" s="446"/>
      <c r="U41" s="446">
        <v>270940000</v>
      </c>
    </row>
    <row r="42" spans="1:21" ht="20.100000000000001" customHeight="1">
      <c r="A42" s="484" t="s">
        <v>159</v>
      </c>
      <c r="B42" s="450"/>
      <c r="C42" s="482" t="s">
        <v>210</v>
      </c>
      <c r="D42" s="483"/>
      <c r="E42" s="445"/>
      <c r="F42" s="562">
        <v>0</v>
      </c>
      <c r="G42" s="560">
        <f>基礎データー!M92</f>
        <v>12210000</v>
      </c>
      <c r="H42" s="615">
        <v>783000</v>
      </c>
      <c r="I42" s="446"/>
      <c r="J42" s="446"/>
      <c r="K42" s="446"/>
      <c r="L42" s="446"/>
      <c r="M42" s="446">
        <v>70000000</v>
      </c>
      <c r="N42" s="446"/>
      <c r="O42" s="446"/>
      <c r="P42" s="446"/>
      <c r="Q42" s="446"/>
      <c r="R42" s="446">
        <v>110000000</v>
      </c>
      <c r="S42" s="446"/>
      <c r="T42" s="446"/>
      <c r="U42" s="446"/>
    </row>
    <row r="43" spans="1:21" ht="20.100000000000001" customHeight="1">
      <c r="A43" s="453" t="s">
        <v>160</v>
      </c>
      <c r="B43" s="485"/>
      <c r="C43" s="444" t="str">
        <f>'資料４　科目別予測'!Q46</f>
        <v>平均値</v>
      </c>
      <c r="D43" s="514">
        <f>'資料４　科目別予測'!R46</f>
        <v>1957968.6363636365</v>
      </c>
      <c r="E43" s="445"/>
      <c r="F43" s="563">
        <v>49917</v>
      </c>
      <c r="G43" s="560">
        <f>基礎データー!M99</f>
        <v>586960</v>
      </c>
      <c r="H43" s="615">
        <v>0</v>
      </c>
      <c r="I43" s="446">
        <f>D43</f>
        <v>1957968.6363636365</v>
      </c>
      <c r="J43" s="446">
        <f>D43</f>
        <v>1957968.6363636365</v>
      </c>
      <c r="K43" s="446">
        <f>D43</f>
        <v>1957968.6363636365</v>
      </c>
      <c r="L43" s="446">
        <f>D43</f>
        <v>1957968.6363636365</v>
      </c>
      <c r="M43" s="446">
        <f>D43</f>
        <v>1957968.6363636365</v>
      </c>
      <c r="N43" s="446">
        <f>D43</f>
        <v>1957968.6363636365</v>
      </c>
      <c r="O43" s="446">
        <f>D43</f>
        <v>1957968.6363636365</v>
      </c>
      <c r="P43" s="446">
        <f>D43</f>
        <v>1957968.6363636365</v>
      </c>
      <c r="Q43" s="446">
        <f>D43</f>
        <v>1957968.6363636365</v>
      </c>
      <c r="R43" s="446">
        <f>D43</f>
        <v>1957968.6363636365</v>
      </c>
      <c r="S43" s="446">
        <f>D43</f>
        <v>1957968.6363636365</v>
      </c>
      <c r="T43" s="446">
        <f>D43</f>
        <v>1957968.6363636365</v>
      </c>
      <c r="U43" s="446">
        <f>D43</f>
        <v>1957968.6363636365</v>
      </c>
    </row>
    <row r="44" spans="1:21" ht="20.100000000000001" customHeight="1">
      <c r="A44" s="449"/>
      <c r="B44" s="450" t="s">
        <v>41</v>
      </c>
      <c r="D44" s="522"/>
      <c r="F44" s="560">
        <v>6452908</v>
      </c>
      <c r="G44" s="560">
        <f>SUM(G41:G43)</f>
        <v>12796960</v>
      </c>
      <c r="H44" s="615">
        <f t="shared" ref="H44:U44" si="14">SUM(H41:H43)</f>
        <v>783000</v>
      </c>
      <c r="I44" s="446">
        <f t="shared" si="14"/>
        <v>1957968.6363636365</v>
      </c>
      <c r="J44" s="446">
        <f t="shared" si="14"/>
        <v>1957968.6363636365</v>
      </c>
      <c r="K44" s="446">
        <f t="shared" si="14"/>
        <v>1957968.6363636365</v>
      </c>
      <c r="L44" s="446">
        <f t="shared" si="14"/>
        <v>1957968.6363636365</v>
      </c>
      <c r="M44" s="446">
        <f t="shared" si="14"/>
        <v>71957968.63636364</v>
      </c>
      <c r="N44" s="446">
        <f t="shared" si="14"/>
        <v>1957968.6363636365</v>
      </c>
      <c r="O44" s="446">
        <f t="shared" si="14"/>
        <v>1957968.6363636365</v>
      </c>
      <c r="P44" s="446">
        <f t="shared" si="14"/>
        <v>1957968.6363636365</v>
      </c>
      <c r="Q44" s="446">
        <f t="shared" si="14"/>
        <v>1957968.6363636365</v>
      </c>
      <c r="R44" s="446">
        <f t="shared" si="14"/>
        <v>111957968.63636364</v>
      </c>
      <c r="S44" s="446">
        <f t="shared" si="14"/>
        <v>1957968.6363636365</v>
      </c>
      <c r="T44" s="446">
        <f t="shared" si="14"/>
        <v>1957968.6363636365</v>
      </c>
      <c r="U44" s="446">
        <f t="shared" si="14"/>
        <v>272897968.63636363</v>
      </c>
    </row>
    <row r="45" spans="1:21" ht="20.100000000000001" customHeight="1" thickBot="1">
      <c r="D45" s="522"/>
      <c r="F45" s="523"/>
      <c r="H45" s="433" t="s">
        <v>244</v>
      </c>
      <c r="M45" s="433" t="s">
        <v>245</v>
      </c>
      <c r="R45" s="433" t="s">
        <v>340</v>
      </c>
      <c r="U45" s="433" t="s">
        <v>344</v>
      </c>
    </row>
    <row r="46" spans="1:21" ht="20.100000000000001" customHeight="1" thickBot="1">
      <c r="A46" s="486"/>
      <c r="B46" s="487" t="s">
        <v>60</v>
      </c>
      <c r="F46" s="560">
        <v>213484780</v>
      </c>
      <c r="G46" s="560">
        <f>F46+G38-G44</f>
        <v>221359200</v>
      </c>
      <c r="H46" s="615">
        <f t="shared" ref="H46:U46" si="15">G46+H38-H44</f>
        <v>241211040</v>
      </c>
      <c r="I46" s="511">
        <f t="shared" si="15"/>
        <v>259928238.03030303</v>
      </c>
      <c r="J46" s="511">
        <f t="shared" si="15"/>
        <v>278645436.06060606</v>
      </c>
      <c r="K46" s="511">
        <f t="shared" si="15"/>
        <v>297362634.09090912</v>
      </c>
      <c r="L46" s="511">
        <f t="shared" si="15"/>
        <v>316079832.12121218</v>
      </c>
      <c r="M46" s="511">
        <f t="shared" si="15"/>
        <v>264797030.15151525</v>
      </c>
      <c r="N46" s="511">
        <f t="shared" si="15"/>
        <v>283514228.18181831</v>
      </c>
      <c r="O46" s="511">
        <f t="shared" si="15"/>
        <v>302231426.21212137</v>
      </c>
      <c r="P46" s="511">
        <f>O46+P38-P44</f>
        <v>320948624.24242443</v>
      </c>
      <c r="Q46" s="511">
        <f t="shared" si="15"/>
        <v>339665822.27272749</v>
      </c>
      <c r="R46" s="511">
        <f t="shared" si="15"/>
        <v>248383020.30303055</v>
      </c>
      <c r="S46" s="511">
        <f t="shared" si="15"/>
        <v>267100218.33333361</v>
      </c>
      <c r="T46" s="511">
        <f t="shared" si="15"/>
        <v>285817416.36363667</v>
      </c>
      <c r="U46" s="511">
        <f t="shared" si="15"/>
        <v>33594614.393939734</v>
      </c>
    </row>
    <row r="47" spans="1:21" ht="20.100000000000001" customHeight="1">
      <c r="F47" s="559" t="s">
        <v>511</v>
      </c>
      <c r="G47" s="559" t="s">
        <v>510</v>
      </c>
      <c r="H47" s="614" t="s">
        <v>537</v>
      </c>
    </row>
    <row r="48" spans="1:21" ht="20.100000000000001" customHeight="1">
      <c r="A48" s="405" t="s">
        <v>116</v>
      </c>
    </row>
    <row r="49" spans="1:21" ht="20.100000000000001" customHeight="1">
      <c r="A49" s="405" t="s">
        <v>33</v>
      </c>
      <c r="U49" s="579" t="s">
        <v>164</v>
      </c>
    </row>
    <row r="50" spans="1:21" ht="24" customHeight="1">
      <c r="A50" s="747"/>
      <c r="B50" s="748"/>
      <c r="C50" s="746" t="s">
        <v>201</v>
      </c>
      <c r="D50" s="746"/>
      <c r="F50" s="480" t="s">
        <v>225</v>
      </c>
      <c r="G50" s="481" t="s">
        <v>226</v>
      </c>
      <c r="H50" s="481" t="s">
        <v>227</v>
      </c>
      <c r="I50" s="481" t="s">
        <v>228</v>
      </c>
      <c r="J50" s="481" t="s">
        <v>229</v>
      </c>
      <c r="K50" s="481" t="s">
        <v>230</v>
      </c>
      <c r="L50" s="481" t="s">
        <v>231</v>
      </c>
      <c r="M50" s="481" t="s">
        <v>232</v>
      </c>
      <c r="N50" s="481" t="s">
        <v>233</v>
      </c>
      <c r="O50" s="481" t="s">
        <v>234</v>
      </c>
      <c r="P50" s="481" t="s">
        <v>235</v>
      </c>
      <c r="Q50" s="481" t="s">
        <v>236</v>
      </c>
      <c r="R50" s="481" t="s">
        <v>237</v>
      </c>
      <c r="S50" s="481" t="s">
        <v>238</v>
      </c>
      <c r="T50" s="481" t="s">
        <v>239</v>
      </c>
      <c r="U50" s="481" t="s">
        <v>240</v>
      </c>
    </row>
    <row r="51" spans="1:21" ht="20.100000000000001" customHeight="1">
      <c r="A51" s="442" t="s">
        <v>117</v>
      </c>
      <c r="B51" s="443"/>
      <c r="C51" s="444" t="str">
        <f>'資料４　科目別予測'!Q54</f>
        <v>固定</v>
      </c>
      <c r="D51" s="521">
        <f>'資料４　科目別予測'!R54</f>
        <v>11180880</v>
      </c>
      <c r="E51" s="445"/>
      <c r="F51" s="560">
        <v>11180880</v>
      </c>
      <c r="G51" s="560">
        <f>基礎データー!M120</f>
        <v>11180880</v>
      </c>
      <c r="H51" s="615">
        <f>D51</f>
        <v>11180880</v>
      </c>
      <c r="I51" s="446">
        <f>D51</f>
        <v>11180880</v>
      </c>
      <c r="J51" s="446">
        <f>D51</f>
        <v>11180880</v>
      </c>
      <c r="K51" s="446">
        <f>D51</f>
        <v>11180880</v>
      </c>
      <c r="L51" s="446">
        <f>D51</f>
        <v>11180880</v>
      </c>
      <c r="M51" s="446">
        <f>D51</f>
        <v>11180880</v>
      </c>
      <c r="N51" s="446">
        <f>D51</f>
        <v>11180880</v>
      </c>
      <c r="O51" s="446">
        <f>D51</f>
        <v>11180880</v>
      </c>
      <c r="P51" s="446">
        <f>D51</f>
        <v>11180880</v>
      </c>
      <c r="Q51" s="446">
        <f>D51</f>
        <v>11180880</v>
      </c>
      <c r="R51" s="446">
        <f>D51</f>
        <v>11180880</v>
      </c>
      <c r="S51" s="446">
        <f>D51</f>
        <v>11180880</v>
      </c>
      <c r="T51" s="446">
        <f>D51</f>
        <v>11180880</v>
      </c>
      <c r="U51" s="446">
        <f>D51</f>
        <v>11180880</v>
      </c>
    </row>
    <row r="52" spans="1:21" ht="20.100000000000001" customHeight="1">
      <c r="A52" s="453" t="s">
        <v>162</v>
      </c>
      <c r="B52" s="454"/>
      <c r="C52" s="507" t="str">
        <f>'資料４　科目別予測'!Q55</f>
        <v>平均値（2018年除く）</v>
      </c>
      <c r="D52" s="521">
        <f>'資料４　科目別予測'!R55</f>
        <v>563598.30000000005</v>
      </c>
      <c r="E52" s="445"/>
      <c r="F52" s="560">
        <v>526588</v>
      </c>
      <c r="G52" s="560">
        <f>基礎データー!M121</f>
        <v>449660</v>
      </c>
      <c r="H52" s="615">
        <v>390000</v>
      </c>
      <c r="I52" s="446">
        <f>D52</f>
        <v>563598.30000000005</v>
      </c>
      <c r="J52" s="446">
        <f>D52</f>
        <v>563598.30000000005</v>
      </c>
      <c r="K52" s="446">
        <f>D52</f>
        <v>563598.30000000005</v>
      </c>
      <c r="L52" s="446">
        <f>D52</f>
        <v>563598.30000000005</v>
      </c>
      <c r="M52" s="446">
        <f>D52</f>
        <v>563598.30000000005</v>
      </c>
      <c r="N52" s="446">
        <f>D52</f>
        <v>563598.30000000005</v>
      </c>
      <c r="O52" s="446">
        <f>D52</f>
        <v>563598.30000000005</v>
      </c>
      <c r="P52" s="446">
        <f>D52</f>
        <v>563598.30000000005</v>
      </c>
      <c r="Q52" s="446">
        <f>D52</f>
        <v>563598.30000000005</v>
      </c>
      <c r="R52" s="446">
        <f>D52</f>
        <v>563598.30000000005</v>
      </c>
      <c r="S52" s="446">
        <f>D52</f>
        <v>563598.30000000005</v>
      </c>
      <c r="T52" s="446">
        <f>D52</f>
        <v>563598.30000000005</v>
      </c>
      <c r="U52" s="446">
        <f>D52</f>
        <v>563598.30000000005</v>
      </c>
    </row>
    <row r="53" spans="1:21" ht="20.100000000000001" customHeight="1">
      <c r="A53" s="449" t="s">
        <v>58</v>
      </c>
      <c r="B53" s="454"/>
      <c r="C53" s="488"/>
      <c r="D53" s="483"/>
      <c r="E53" s="489"/>
      <c r="F53" s="560">
        <v>4228545</v>
      </c>
      <c r="G53" s="560">
        <f>G25</f>
        <v>3328605</v>
      </c>
      <c r="H53" s="615">
        <f>H25</f>
        <v>3961446</v>
      </c>
      <c r="I53" s="446">
        <f t="shared" ref="I53:U53" si="16">I25</f>
        <v>2716374.3149406048</v>
      </c>
      <c r="J53" s="446">
        <f t="shared" si="16"/>
        <v>2593687.4905789141</v>
      </c>
      <c r="K53" s="446">
        <f>K25</f>
        <v>2471069.92817104</v>
      </c>
      <c r="L53" s="446">
        <f t="shared" si="16"/>
        <v>2348518.8799621491</v>
      </c>
      <c r="M53" s="446">
        <f t="shared" si="16"/>
        <v>2226031.596521006</v>
      </c>
      <c r="N53" s="446">
        <f t="shared" si="16"/>
        <v>2103605.3266566736</v>
      </c>
      <c r="O53" s="446">
        <f t="shared" si="16"/>
        <v>1981237.3173349036</v>
      </c>
      <c r="P53" s="446">
        <f t="shared" si="16"/>
        <v>1858924.8135943713</v>
      </c>
      <c r="Q53" s="446">
        <f t="shared" si="16"/>
        <v>1736665.0584625755</v>
      </c>
      <c r="R53" s="446">
        <f t="shared" si="16"/>
        <v>1614455.2928715709</v>
      </c>
      <c r="S53" s="446">
        <f t="shared" si="16"/>
        <v>1492292.7555734068</v>
      </c>
      <c r="T53" s="446">
        <f t="shared" si="16"/>
        <v>1370174.6830553305</v>
      </c>
      <c r="U53" s="446">
        <f t="shared" si="16"/>
        <v>1248098.30945473</v>
      </c>
    </row>
    <row r="54" spans="1:21" ht="20.100000000000001" customHeight="1">
      <c r="A54" s="449"/>
      <c r="B54" s="450" t="s">
        <v>41</v>
      </c>
      <c r="E54" s="438"/>
      <c r="F54" s="560">
        <v>15936013</v>
      </c>
      <c r="G54" s="560">
        <f>SUM(G51:G53)</f>
        <v>14959145</v>
      </c>
      <c r="H54" s="615">
        <f t="shared" ref="H54:U54" si="17">SUM(H51:H53)</f>
        <v>15532326</v>
      </c>
      <c r="I54" s="446">
        <f t="shared" si="17"/>
        <v>14460852.614940606</v>
      </c>
      <c r="J54" s="446">
        <f t="shared" si="17"/>
        <v>14338165.790578915</v>
      </c>
      <c r="K54" s="446">
        <f t="shared" si="17"/>
        <v>14215548.228171041</v>
      </c>
      <c r="L54" s="446">
        <f t="shared" si="17"/>
        <v>14092997.179962151</v>
      </c>
      <c r="M54" s="446">
        <f t="shared" si="17"/>
        <v>13970509.896521006</v>
      </c>
      <c r="N54" s="446">
        <f t="shared" si="17"/>
        <v>13848083.626656674</v>
      </c>
      <c r="O54" s="446">
        <f t="shared" si="17"/>
        <v>13725715.617334904</v>
      </c>
      <c r="P54" s="446">
        <f t="shared" si="17"/>
        <v>13603403.113594372</v>
      </c>
      <c r="Q54" s="446">
        <f t="shared" si="17"/>
        <v>13481143.358462576</v>
      </c>
      <c r="R54" s="446">
        <f t="shared" si="17"/>
        <v>13358933.592871571</v>
      </c>
      <c r="S54" s="446">
        <f t="shared" si="17"/>
        <v>13236771.055573408</v>
      </c>
      <c r="T54" s="446">
        <f t="shared" si="17"/>
        <v>13114652.983055331</v>
      </c>
      <c r="U54" s="446">
        <f t="shared" si="17"/>
        <v>12992576.609454731</v>
      </c>
    </row>
    <row r="55" spans="1:21" ht="20.100000000000001" customHeight="1">
      <c r="A55" s="405" t="s">
        <v>72</v>
      </c>
      <c r="E55" s="438"/>
      <c r="F55" s="559" t="s">
        <v>511</v>
      </c>
      <c r="G55" s="559" t="s">
        <v>510</v>
      </c>
    </row>
    <row r="56" spans="1:21" ht="24" customHeight="1">
      <c r="A56" s="747"/>
      <c r="B56" s="748"/>
      <c r="C56" s="746" t="s">
        <v>201</v>
      </c>
      <c r="D56" s="746"/>
      <c r="E56" s="438"/>
      <c r="F56" s="480" t="s">
        <v>225</v>
      </c>
      <c r="G56" s="481" t="s">
        <v>226</v>
      </c>
      <c r="H56" s="481" t="s">
        <v>227</v>
      </c>
      <c r="I56" s="481" t="s">
        <v>228</v>
      </c>
      <c r="J56" s="481" t="s">
        <v>229</v>
      </c>
      <c r="K56" s="481" t="s">
        <v>230</v>
      </c>
      <c r="L56" s="481" t="s">
        <v>231</v>
      </c>
      <c r="M56" s="481" t="s">
        <v>232</v>
      </c>
      <c r="N56" s="481" t="s">
        <v>233</v>
      </c>
      <c r="O56" s="481" t="s">
        <v>234</v>
      </c>
      <c r="P56" s="481" t="s">
        <v>235</v>
      </c>
      <c r="Q56" s="481" t="s">
        <v>236</v>
      </c>
      <c r="R56" s="481" t="s">
        <v>237</v>
      </c>
      <c r="S56" s="481" t="s">
        <v>238</v>
      </c>
      <c r="T56" s="481" t="s">
        <v>239</v>
      </c>
      <c r="U56" s="481" t="s">
        <v>240</v>
      </c>
    </row>
    <row r="57" spans="1:21" ht="20.100000000000001" customHeight="1">
      <c r="A57" s="749" t="s">
        <v>158</v>
      </c>
      <c r="B57" s="750"/>
      <c r="C57" s="482" t="s">
        <v>210</v>
      </c>
      <c r="D57" s="483"/>
      <c r="E57" s="464"/>
      <c r="F57" s="561">
        <v>0</v>
      </c>
      <c r="G57" s="560"/>
      <c r="H57" s="615"/>
      <c r="I57" s="446"/>
      <c r="J57" s="446"/>
      <c r="K57" s="446"/>
      <c r="L57" s="446"/>
      <c r="M57" s="446"/>
      <c r="N57" s="446"/>
      <c r="O57" s="446"/>
      <c r="P57" s="446"/>
      <c r="Q57" s="446"/>
      <c r="R57" s="446"/>
      <c r="S57" s="446"/>
      <c r="T57" s="446"/>
      <c r="U57" s="446">
        <v>260700000</v>
      </c>
    </row>
    <row r="58" spans="1:21" ht="20.100000000000001" customHeight="1">
      <c r="A58" s="484" t="s">
        <v>159</v>
      </c>
      <c r="B58" s="490"/>
      <c r="C58" s="491" t="s">
        <v>210</v>
      </c>
      <c r="D58" s="492"/>
      <c r="E58" s="464"/>
      <c r="F58" s="565">
        <v>0</v>
      </c>
      <c r="G58" s="563"/>
      <c r="H58" s="616">
        <v>28530639</v>
      </c>
      <c r="I58" s="493"/>
      <c r="J58" s="494">
        <v>33300000</v>
      </c>
      <c r="K58" s="493"/>
      <c r="L58" s="493"/>
      <c r="M58" s="493">
        <v>1100000</v>
      </c>
      <c r="N58" s="493"/>
      <c r="O58" s="493">
        <v>2920000</v>
      </c>
      <c r="P58" s="493"/>
      <c r="Q58" s="493"/>
      <c r="R58" s="493"/>
      <c r="S58" s="493">
        <v>7070000</v>
      </c>
      <c r="T58" s="493"/>
      <c r="U58" s="493"/>
    </row>
    <row r="59" spans="1:21" ht="20.100000000000001" customHeight="1">
      <c r="A59" s="495"/>
      <c r="B59" s="496"/>
      <c r="C59" s="497"/>
      <c r="D59" s="498"/>
      <c r="E59" s="464"/>
      <c r="F59" s="578"/>
      <c r="G59" s="564"/>
      <c r="H59" s="617">
        <v>4851128</v>
      </c>
      <c r="I59" s="499"/>
      <c r="J59" s="499"/>
      <c r="K59" s="499"/>
      <c r="L59" s="499"/>
      <c r="M59" s="499"/>
      <c r="N59" s="499"/>
      <c r="O59" s="499"/>
      <c r="P59" s="499"/>
      <c r="Q59" s="499"/>
      <c r="R59" s="499"/>
      <c r="S59" s="499"/>
      <c r="T59" s="499"/>
      <c r="U59" s="499"/>
    </row>
    <row r="60" spans="1:21" ht="20.100000000000001" customHeight="1">
      <c r="A60" s="495"/>
      <c r="B60" s="496"/>
      <c r="C60" s="501"/>
      <c r="D60" s="502"/>
      <c r="E60" s="464"/>
      <c r="F60" s="566"/>
      <c r="G60" s="561"/>
      <c r="H60" s="618">
        <v>1540000</v>
      </c>
      <c r="I60" s="503"/>
      <c r="J60" s="503"/>
      <c r="K60" s="503"/>
      <c r="L60" s="503"/>
      <c r="M60" s="503"/>
      <c r="N60" s="503"/>
      <c r="O60" s="503"/>
      <c r="P60" s="503"/>
      <c r="Q60" s="503"/>
      <c r="R60" s="503"/>
      <c r="S60" s="503"/>
      <c r="T60" s="503"/>
      <c r="U60" s="503"/>
    </row>
    <row r="61" spans="1:21" ht="20.100000000000001" customHeight="1">
      <c r="A61" s="453" t="s">
        <v>160</v>
      </c>
      <c r="B61" s="485"/>
      <c r="C61" s="444" t="str">
        <f>'資料４　科目別予測'!Q62</f>
        <v>平均値</v>
      </c>
      <c r="D61" s="514">
        <f>'資料４　科目別予測'!R62</f>
        <v>386486.81818181818</v>
      </c>
      <c r="E61" s="464"/>
      <c r="F61" s="563">
        <v>310011</v>
      </c>
      <c r="G61" s="560">
        <f>基礎データー!M138</f>
        <v>351780</v>
      </c>
      <c r="H61" s="615">
        <v>0</v>
      </c>
      <c r="I61" s="446">
        <f>D61</f>
        <v>386486.81818181818</v>
      </c>
      <c r="J61" s="446">
        <f>D61</f>
        <v>386486.81818181818</v>
      </c>
      <c r="K61" s="446">
        <f>D61</f>
        <v>386486.81818181818</v>
      </c>
      <c r="L61" s="446">
        <f>D61</f>
        <v>386486.81818181818</v>
      </c>
      <c r="M61" s="446">
        <f>D61</f>
        <v>386486.81818181818</v>
      </c>
      <c r="N61" s="446">
        <f>D61</f>
        <v>386486.81818181818</v>
      </c>
      <c r="O61" s="446">
        <f>D61</f>
        <v>386486.81818181818</v>
      </c>
      <c r="P61" s="446">
        <f>D61</f>
        <v>386486.81818181818</v>
      </c>
      <c r="Q61" s="446">
        <f>D61</f>
        <v>386486.81818181818</v>
      </c>
      <c r="R61" s="446">
        <f>D61</f>
        <v>386486.81818181818</v>
      </c>
      <c r="S61" s="446">
        <f>D61</f>
        <v>386486.81818181818</v>
      </c>
      <c r="T61" s="446">
        <f>D61</f>
        <v>386486.81818181818</v>
      </c>
      <c r="U61" s="446">
        <f>D61</f>
        <v>386486.81818181818</v>
      </c>
    </row>
    <row r="62" spans="1:21" ht="20.100000000000001" customHeight="1">
      <c r="A62" s="449"/>
      <c r="B62" s="450" t="s">
        <v>41</v>
      </c>
      <c r="E62" s="438"/>
      <c r="F62" s="560">
        <v>310011</v>
      </c>
      <c r="G62" s="560">
        <f>SUM(G57:G61)</f>
        <v>351780</v>
      </c>
      <c r="H62" s="615">
        <f t="shared" ref="H62:U62" si="18">SUM(H57:H61)</f>
        <v>34921767</v>
      </c>
      <c r="I62" s="446">
        <f t="shared" si="18"/>
        <v>386486.81818181818</v>
      </c>
      <c r="J62" s="446">
        <f t="shared" si="18"/>
        <v>33686486.81818182</v>
      </c>
      <c r="K62" s="446">
        <f t="shared" si="18"/>
        <v>386486.81818181818</v>
      </c>
      <c r="L62" s="446">
        <f t="shared" si="18"/>
        <v>386486.81818181818</v>
      </c>
      <c r="M62" s="446">
        <f t="shared" si="18"/>
        <v>1486486.8181818181</v>
      </c>
      <c r="N62" s="446">
        <f t="shared" si="18"/>
        <v>386486.81818181818</v>
      </c>
      <c r="O62" s="446">
        <f t="shared" si="18"/>
        <v>3306486.8181818184</v>
      </c>
      <c r="P62" s="446">
        <f t="shared" si="18"/>
        <v>386486.81818181818</v>
      </c>
      <c r="Q62" s="446">
        <f t="shared" si="18"/>
        <v>386486.81818181818</v>
      </c>
      <c r="R62" s="446">
        <f t="shared" si="18"/>
        <v>386486.81818181818</v>
      </c>
      <c r="S62" s="446">
        <f t="shared" si="18"/>
        <v>7456486.8181818184</v>
      </c>
      <c r="T62" s="446">
        <f t="shared" si="18"/>
        <v>386486.81818181818</v>
      </c>
      <c r="U62" s="446">
        <f t="shared" si="18"/>
        <v>261086486.81818181</v>
      </c>
    </row>
    <row r="63" spans="1:21" ht="20.100000000000001" customHeight="1" thickBot="1">
      <c r="E63" s="438"/>
      <c r="F63" s="504"/>
      <c r="G63" s="459"/>
      <c r="H63" s="592" t="s">
        <v>247</v>
      </c>
      <c r="I63" s="459"/>
      <c r="J63" s="433" t="s">
        <v>246</v>
      </c>
      <c r="K63" s="459"/>
      <c r="L63" s="459"/>
      <c r="M63" s="433" t="s">
        <v>341</v>
      </c>
      <c r="N63" s="459"/>
      <c r="O63" s="459" t="s">
        <v>342</v>
      </c>
      <c r="P63" s="459"/>
      <c r="Q63" s="459"/>
      <c r="R63" s="459"/>
      <c r="S63" s="459" t="s">
        <v>343</v>
      </c>
      <c r="T63" s="459"/>
      <c r="U63" s="459" t="s">
        <v>344</v>
      </c>
    </row>
    <row r="64" spans="1:21" ht="20.100000000000001" customHeight="1" thickBot="1">
      <c r="A64" s="486"/>
      <c r="B64" s="487" t="s">
        <v>60</v>
      </c>
      <c r="E64" s="438"/>
      <c r="F64" s="560">
        <v>203234104</v>
      </c>
      <c r="G64" s="560">
        <f>F64+G54-G62</f>
        <v>217841469</v>
      </c>
      <c r="H64" s="615">
        <f>G64+H54-H62</f>
        <v>198452028</v>
      </c>
      <c r="I64" s="511">
        <f>H64+I54-I62</f>
        <v>212526393.7967588</v>
      </c>
      <c r="J64" s="511">
        <f>I64+J54-J62</f>
        <v>193178072.76915589</v>
      </c>
      <c r="K64" s="511">
        <f t="shared" ref="K64:U64" si="19">J64+K54-K62</f>
        <v>207007134.17914513</v>
      </c>
      <c r="L64" s="511">
        <f t="shared" si="19"/>
        <v>220713644.54092547</v>
      </c>
      <c r="M64" s="511">
        <f>L64+M54-M62</f>
        <v>233197667.61926466</v>
      </c>
      <c r="N64" s="511">
        <f t="shared" si="19"/>
        <v>246659264.42773953</v>
      </c>
      <c r="O64" s="511">
        <f t="shared" si="19"/>
        <v>257078493.22689262</v>
      </c>
      <c r="P64" s="511">
        <f t="shared" si="19"/>
        <v>270295409.52230519</v>
      </c>
      <c r="Q64" s="511">
        <f t="shared" si="19"/>
        <v>283390066.06258595</v>
      </c>
      <c r="R64" s="511">
        <f t="shared" si="19"/>
        <v>296362512.83727568</v>
      </c>
      <c r="S64" s="511">
        <f t="shared" si="19"/>
        <v>302142797.07466727</v>
      </c>
      <c r="T64" s="511">
        <f t="shared" si="19"/>
        <v>314870963.23954082</v>
      </c>
      <c r="U64" s="511">
        <f t="shared" si="19"/>
        <v>66777053.030813754</v>
      </c>
    </row>
    <row r="65" spans="1:21" ht="20.100000000000001" customHeight="1">
      <c r="E65" s="438"/>
      <c r="F65" s="559" t="s">
        <v>511</v>
      </c>
      <c r="G65" s="559" t="s">
        <v>510</v>
      </c>
      <c r="H65" s="614" t="s">
        <v>537</v>
      </c>
      <c r="I65" s="504"/>
      <c r="J65" s="504"/>
      <c r="K65" s="504"/>
      <c r="L65" s="504"/>
      <c r="M65" s="504"/>
      <c r="N65" s="504"/>
      <c r="O65" s="504"/>
      <c r="P65" s="504"/>
      <c r="Q65" s="504"/>
      <c r="R65" s="504"/>
      <c r="S65" s="504"/>
      <c r="T65" s="504"/>
      <c r="U65" s="504"/>
    </row>
    <row r="66" spans="1:21" ht="20.100000000000001" customHeight="1">
      <c r="A66" s="405" t="s">
        <v>118</v>
      </c>
      <c r="E66" s="438"/>
      <c r="G66" s="459"/>
      <c r="H66" s="459"/>
      <c r="I66" s="459"/>
      <c r="J66" s="459"/>
      <c r="K66" s="459"/>
      <c r="L66" s="459"/>
      <c r="M66" s="459"/>
      <c r="N66" s="459"/>
      <c r="O66" s="459"/>
      <c r="P66" s="459"/>
      <c r="Q66" s="459"/>
      <c r="R66" s="459"/>
      <c r="S66" s="459"/>
      <c r="T66" s="459"/>
      <c r="U66" s="459"/>
    </row>
    <row r="67" spans="1:21" ht="25.5" customHeight="1">
      <c r="A67" s="405" t="s">
        <v>33</v>
      </c>
      <c r="E67" s="438"/>
      <c r="G67" s="459"/>
      <c r="H67" s="459"/>
      <c r="I67" s="459"/>
      <c r="J67" s="459"/>
      <c r="K67" s="459"/>
      <c r="L67" s="459"/>
      <c r="M67" s="459"/>
      <c r="N67" s="459"/>
      <c r="O67" s="459"/>
      <c r="P67" s="459"/>
      <c r="Q67" s="459"/>
      <c r="R67" s="459"/>
      <c r="S67" s="459"/>
      <c r="T67" s="459"/>
      <c r="U67" s="579" t="s">
        <v>164</v>
      </c>
    </row>
    <row r="68" spans="1:21" ht="24" customHeight="1">
      <c r="A68" s="747"/>
      <c r="B68" s="748"/>
      <c r="C68" s="746" t="s">
        <v>201</v>
      </c>
      <c r="D68" s="746"/>
      <c r="E68" s="438"/>
      <c r="F68" s="480" t="s">
        <v>225</v>
      </c>
      <c r="G68" s="505" t="s">
        <v>226</v>
      </c>
      <c r="H68" s="505" t="s">
        <v>227</v>
      </c>
      <c r="I68" s="505" t="s">
        <v>228</v>
      </c>
      <c r="J68" s="505" t="s">
        <v>229</v>
      </c>
      <c r="K68" s="505" t="s">
        <v>230</v>
      </c>
      <c r="L68" s="505" t="s">
        <v>231</v>
      </c>
      <c r="M68" s="505" t="s">
        <v>232</v>
      </c>
      <c r="N68" s="505" t="s">
        <v>233</v>
      </c>
      <c r="O68" s="505" t="s">
        <v>234</v>
      </c>
      <c r="P68" s="505" t="s">
        <v>235</v>
      </c>
      <c r="Q68" s="505" t="s">
        <v>236</v>
      </c>
      <c r="R68" s="505" t="s">
        <v>237</v>
      </c>
      <c r="S68" s="505" t="s">
        <v>238</v>
      </c>
      <c r="T68" s="505" t="s">
        <v>239</v>
      </c>
      <c r="U68" s="505" t="s">
        <v>240</v>
      </c>
    </row>
    <row r="69" spans="1:21" ht="20.100000000000001" customHeight="1">
      <c r="A69" s="442" t="s">
        <v>117</v>
      </c>
      <c r="B69" s="443"/>
      <c r="C69" s="444" t="str">
        <f>'資料４　科目別予測'!Q70</f>
        <v>固定</v>
      </c>
      <c r="D69" s="521">
        <f>'資料４　科目別予測'!R70</f>
        <v>9563880</v>
      </c>
      <c r="E69" s="445"/>
      <c r="F69" s="560">
        <v>9563880</v>
      </c>
      <c r="G69" s="560">
        <f>基礎データー!M155</f>
        <v>9563880</v>
      </c>
      <c r="H69" s="615">
        <f>D69</f>
        <v>9563880</v>
      </c>
      <c r="I69" s="446">
        <f>D69</f>
        <v>9563880</v>
      </c>
      <c r="J69" s="446">
        <f>D69</f>
        <v>9563880</v>
      </c>
      <c r="K69" s="446">
        <f>D69</f>
        <v>9563880</v>
      </c>
      <c r="L69" s="446">
        <f>D69</f>
        <v>9563880</v>
      </c>
      <c r="M69" s="446">
        <f>D69</f>
        <v>9563880</v>
      </c>
      <c r="N69" s="446">
        <f>D69</f>
        <v>9563880</v>
      </c>
      <c r="O69" s="446">
        <f>D69</f>
        <v>9563880</v>
      </c>
      <c r="P69" s="446">
        <f>D69</f>
        <v>9563880</v>
      </c>
      <c r="Q69" s="446">
        <f>D69</f>
        <v>9563880</v>
      </c>
      <c r="R69" s="446">
        <f>D69</f>
        <v>9563880</v>
      </c>
      <c r="S69" s="446">
        <f>D69</f>
        <v>9563880</v>
      </c>
      <c r="T69" s="446">
        <f>D69</f>
        <v>9563880</v>
      </c>
      <c r="U69" s="446">
        <f>D69</f>
        <v>9563880</v>
      </c>
    </row>
    <row r="70" spans="1:21" ht="20.100000000000001" customHeight="1">
      <c r="A70" s="453" t="s">
        <v>162</v>
      </c>
      <c r="B70" s="454"/>
      <c r="C70" s="507" t="str">
        <f>'資料４　科目別予測'!Q71</f>
        <v>平均値（2018年除く）</v>
      </c>
      <c r="D70" s="521">
        <f>'資料４　科目別予測'!R71</f>
        <v>463141.4</v>
      </c>
      <c r="E70" s="445"/>
      <c r="F70" s="560">
        <v>433661</v>
      </c>
      <c r="G70" s="560">
        <f>基礎データー!M156</f>
        <v>360324</v>
      </c>
      <c r="H70" s="615">
        <v>320000</v>
      </c>
      <c r="I70" s="446">
        <f>D70</f>
        <v>463141.4</v>
      </c>
      <c r="J70" s="446">
        <f>D70</f>
        <v>463141.4</v>
      </c>
      <c r="K70" s="446">
        <f>D70</f>
        <v>463141.4</v>
      </c>
      <c r="L70" s="446">
        <f>D70</f>
        <v>463141.4</v>
      </c>
      <c r="M70" s="446">
        <f>D70</f>
        <v>463141.4</v>
      </c>
      <c r="N70" s="446">
        <f>D70</f>
        <v>463141.4</v>
      </c>
      <c r="O70" s="446">
        <f>D70</f>
        <v>463141.4</v>
      </c>
      <c r="P70" s="446">
        <f>D70</f>
        <v>463141.4</v>
      </c>
      <c r="Q70" s="446">
        <f>D70</f>
        <v>463141.4</v>
      </c>
      <c r="R70" s="446">
        <f>D70</f>
        <v>463141.4</v>
      </c>
      <c r="S70" s="446">
        <f>D70</f>
        <v>463141.4</v>
      </c>
      <c r="T70" s="446">
        <f>D70</f>
        <v>463141.4</v>
      </c>
      <c r="U70" s="446">
        <f>D70</f>
        <v>463141.4</v>
      </c>
    </row>
    <row r="71" spans="1:21" ht="20.100000000000001" customHeight="1">
      <c r="A71" s="449" t="s">
        <v>58</v>
      </c>
      <c r="B71" s="454"/>
      <c r="C71" s="444"/>
      <c r="D71" s="483"/>
      <c r="E71" s="489"/>
      <c r="F71" s="560">
        <v>3730078</v>
      </c>
      <c r="G71" s="560">
        <f>G26</f>
        <v>3097431</v>
      </c>
      <c r="H71" s="615">
        <f>H26</f>
        <v>4368767</v>
      </c>
      <c r="I71" s="446">
        <f t="shared" ref="I71:U71" si="20">I26</f>
        <v>2527720.1742774504</v>
      </c>
      <c r="J71" s="446">
        <f t="shared" si="20"/>
        <v>2413554.0376918665</v>
      </c>
      <c r="K71" s="446">
        <f t="shared" si="20"/>
        <v>2299452.352767827</v>
      </c>
      <c r="L71" s="446">
        <f t="shared" si="20"/>
        <v>2185412.5625840374</v>
      </c>
      <c r="M71" s="446">
        <f t="shared" si="20"/>
        <v>2071432.1086592299</v>
      </c>
      <c r="N71" s="446">
        <f t="shared" si="20"/>
        <v>1957508.4308746478</v>
      </c>
      <c r="O71" s="446">
        <f t="shared" si="20"/>
        <v>1843638.9673962418</v>
      </c>
      <c r="P71" s="446">
        <f t="shared" si="20"/>
        <v>1729821.1545967236</v>
      </c>
      <c r="Q71" s="446">
        <f t="shared" si="20"/>
        <v>1616052.4269773057</v>
      </c>
      <c r="R71" s="446">
        <f t="shared" si="20"/>
        <v>1502330.2170892858</v>
      </c>
      <c r="S71" s="446">
        <f t="shared" si="20"/>
        <v>1388651.9554553612</v>
      </c>
      <c r="T71" s="446">
        <f t="shared" si="20"/>
        <v>1275015.0704907177</v>
      </c>
      <c r="U71" s="446">
        <f t="shared" si="20"/>
        <v>1161416.9884238816</v>
      </c>
    </row>
    <row r="72" spans="1:21" ht="20.100000000000001" customHeight="1">
      <c r="A72" s="449"/>
      <c r="B72" s="450" t="s">
        <v>41</v>
      </c>
      <c r="E72" s="438"/>
      <c r="F72" s="560">
        <v>13727619</v>
      </c>
      <c r="G72" s="560">
        <f>SUM(G69:G71)</f>
        <v>13021635</v>
      </c>
      <c r="H72" s="615">
        <f t="shared" ref="H72:U72" si="21">SUM(H69:H71)</f>
        <v>14252647</v>
      </c>
      <c r="I72" s="446">
        <f t="shared" si="21"/>
        <v>12554741.574277451</v>
      </c>
      <c r="J72" s="446">
        <f t="shared" si="21"/>
        <v>12440575.437691867</v>
      </c>
      <c r="K72" s="446">
        <f t="shared" si="21"/>
        <v>12326473.752767827</v>
      </c>
      <c r="L72" s="446">
        <f t="shared" si="21"/>
        <v>12212433.962584037</v>
      </c>
      <c r="M72" s="446">
        <f t="shared" si="21"/>
        <v>12098453.508659231</v>
      </c>
      <c r="N72" s="446">
        <f t="shared" si="21"/>
        <v>11984529.830874648</v>
      </c>
      <c r="O72" s="446">
        <f t="shared" si="21"/>
        <v>11870660.367396243</v>
      </c>
      <c r="P72" s="446">
        <f t="shared" si="21"/>
        <v>11756842.554596724</v>
      </c>
      <c r="Q72" s="446">
        <f t="shared" si="21"/>
        <v>11643073.826977305</v>
      </c>
      <c r="R72" s="446">
        <f t="shared" si="21"/>
        <v>11529351.617089286</v>
      </c>
      <c r="S72" s="446">
        <f t="shared" si="21"/>
        <v>11415673.355455361</v>
      </c>
      <c r="T72" s="446">
        <f t="shared" si="21"/>
        <v>11302036.470490718</v>
      </c>
      <c r="U72" s="446">
        <f t="shared" si="21"/>
        <v>11188438.388423882</v>
      </c>
    </row>
    <row r="73" spans="1:21" ht="20.100000000000001" customHeight="1">
      <c r="A73" s="405" t="s">
        <v>72</v>
      </c>
      <c r="E73" s="438"/>
      <c r="F73" s="559" t="s">
        <v>511</v>
      </c>
      <c r="G73" s="559" t="s">
        <v>510</v>
      </c>
      <c r="H73" s="459"/>
      <c r="I73" s="459"/>
      <c r="J73" s="459"/>
      <c r="K73" s="459"/>
      <c r="L73" s="459"/>
      <c r="M73" s="459"/>
      <c r="N73" s="459"/>
      <c r="O73" s="459"/>
      <c r="P73" s="459"/>
      <c r="Q73" s="459"/>
      <c r="R73" s="459"/>
      <c r="S73" s="459"/>
      <c r="T73" s="459"/>
      <c r="U73" s="459"/>
    </row>
    <row r="74" spans="1:21" ht="24" customHeight="1">
      <c r="A74" s="747"/>
      <c r="B74" s="748"/>
      <c r="C74" s="746" t="s">
        <v>201</v>
      </c>
      <c r="D74" s="746"/>
      <c r="E74" s="438"/>
      <c r="F74" s="480" t="s">
        <v>225</v>
      </c>
      <c r="G74" s="505" t="s">
        <v>226</v>
      </c>
      <c r="H74" s="505" t="s">
        <v>227</v>
      </c>
      <c r="I74" s="505" t="s">
        <v>228</v>
      </c>
      <c r="J74" s="505" t="s">
        <v>229</v>
      </c>
      <c r="K74" s="505" t="s">
        <v>230</v>
      </c>
      <c r="L74" s="505" t="s">
        <v>231</v>
      </c>
      <c r="M74" s="505" t="s">
        <v>232</v>
      </c>
      <c r="N74" s="505" t="s">
        <v>233</v>
      </c>
      <c r="O74" s="505" t="s">
        <v>234</v>
      </c>
      <c r="P74" s="505" t="s">
        <v>235</v>
      </c>
      <c r="Q74" s="505" t="s">
        <v>236</v>
      </c>
      <c r="R74" s="505" t="s">
        <v>237</v>
      </c>
      <c r="S74" s="505" t="s">
        <v>238</v>
      </c>
      <c r="T74" s="505" t="s">
        <v>239</v>
      </c>
      <c r="U74" s="505" t="s">
        <v>240</v>
      </c>
    </row>
    <row r="75" spans="1:21" ht="20.100000000000001" customHeight="1">
      <c r="A75" s="749" t="s">
        <v>158</v>
      </c>
      <c r="B75" s="750"/>
      <c r="C75" s="482" t="s">
        <v>210</v>
      </c>
      <c r="D75" s="483"/>
      <c r="E75" s="445"/>
      <c r="F75" s="561">
        <v>0</v>
      </c>
      <c r="G75" s="560"/>
      <c r="H75" s="615"/>
      <c r="I75" s="446"/>
      <c r="J75" s="446"/>
      <c r="K75" s="446"/>
      <c r="L75" s="446"/>
      <c r="M75" s="446"/>
      <c r="N75" s="446"/>
      <c r="O75" s="446"/>
      <c r="P75" s="446"/>
      <c r="Q75" s="446"/>
      <c r="R75" s="446"/>
      <c r="S75" s="446"/>
      <c r="T75" s="446"/>
      <c r="U75" s="446">
        <v>239300000</v>
      </c>
    </row>
    <row r="76" spans="1:21" ht="20.100000000000001" customHeight="1">
      <c r="A76" s="484" t="s">
        <v>159</v>
      </c>
      <c r="B76" s="490"/>
      <c r="C76" s="491" t="s">
        <v>210</v>
      </c>
      <c r="D76" s="492"/>
      <c r="E76" s="445"/>
      <c r="F76" s="565">
        <v>0</v>
      </c>
      <c r="G76" s="563"/>
      <c r="H76" s="619">
        <v>25599684</v>
      </c>
      <c r="I76" s="493"/>
      <c r="J76" s="493">
        <v>33300000</v>
      </c>
      <c r="K76" s="493"/>
      <c r="L76" s="493"/>
      <c r="M76" s="493">
        <v>1000000</v>
      </c>
      <c r="N76" s="493"/>
      <c r="O76" s="493">
        <v>2500000</v>
      </c>
      <c r="P76" s="493"/>
      <c r="Q76" s="493"/>
      <c r="R76" s="493"/>
      <c r="S76" s="493">
        <v>6050000</v>
      </c>
      <c r="T76" s="493"/>
      <c r="U76" s="493"/>
    </row>
    <row r="77" spans="1:21" ht="20.100000000000001" customHeight="1">
      <c r="A77" s="495"/>
      <c r="B77" s="496"/>
      <c r="C77" s="497"/>
      <c r="D77" s="498"/>
      <c r="E77" s="445"/>
      <c r="F77" s="578"/>
      <c r="G77" s="564"/>
      <c r="H77" s="620">
        <v>4147529</v>
      </c>
      <c r="I77" s="499"/>
      <c r="J77" s="499"/>
      <c r="K77" s="499"/>
      <c r="L77" s="499"/>
      <c r="M77" s="499"/>
      <c r="N77" s="499"/>
      <c r="O77" s="499"/>
      <c r="P77" s="499"/>
      <c r="Q77" s="499"/>
      <c r="R77" s="499"/>
      <c r="S77" s="499"/>
      <c r="T77" s="499"/>
      <c r="U77" s="499"/>
    </row>
    <row r="78" spans="1:21" ht="20.100000000000001" customHeight="1">
      <c r="A78" s="495"/>
      <c r="B78" s="496"/>
      <c r="C78" s="501"/>
      <c r="D78" s="502"/>
      <c r="E78" s="445"/>
      <c r="F78" s="566"/>
      <c r="G78" s="561"/>
      <c r="H78" s="621">
        <v>1540000</v>
      </c>
      <c r="I78" s="503"/>
      <c r="J78" s="503"/>
      <c r="K78" s="503"/>
      <c r="L78" s="503"/>
      <c r="M78" s="503"/>
      <c r="N78" s="503"/>
      <c r="O78" s="503"/>
      <c r="P78" s="503"/>
      <c r="Q78" s="503"/>
      <c r="R78" s="503"/>
      <c r="S78" s="503"/>
      <c r="T78" s="503"/>
      <c r="U78" s="503"/>
    </row>
    <row r="79" spans="1:21" ht="20.100000000000001" customHeight="1">
      <c r="A79" s="453" t="s">
        <v>160</v>
      </c>
      <c r="B79" s="485"/>
      <c r="C79" s="444" t="str">
        <f>'資料４　科目別予測'!Q78</f>
        <v>平均値</v>
      </c>
      <c r="D79" s="514">
        <f>'資料４　科目別予測'!R78</f>
        <v>534126.54545454541</v>
      </c>
      <c r="E79" s="445"/>
      <c r="F79" s="563">
        <v>273230</v>
      </c>
      <c r="G79" s="560">
        <f>基礎データー!M172</f>
        <v>306680</v>
      </c>
      <c r="H79" s="615">
        <v>0</v>
      </c>
      <c r="I79" s="446">
        <f>D79</f>
        <v>534126.54545454541</v>
      </c>
      <c r="J79" s="446">
        <f>D79</f>
        <v>534126.54545454541</v>
      </c>
      <c r="K79" s="446">
        <f>D79</f>
        <v>534126.54545454541</v>
      </c>
      <c r="L79" s="446">
        <f>D79</f>
        <v>534126.54545454541</v>
      </c>
      <c r="M79" s="446">
        <f>D79</f>
        <v>534126.54545454541</v>
      </c>
      <c r="N79" s="446">
        <f>D79</f>
        <v>534126.54545454541</v>
      </c>
      <c r="O79" s="446">
        <f>D79</f>
        <v>534126.54545454541</v>
      </c>
      <c r="P79" s="446">
        <f>D79</f>
        <v>534126.54545454541</v>
      </c>
      <c r="Q79" s="446">
        <f>D79</f>
        <v>534126.54545454541</v>
      </c>
      <c r="R79" s="446">
        <f>D79</f>
        <v>534126.54545454541</v>
      </c>
      <c r="S79" s="446">
        <f>D79</f>
        <v>534126.54545454541</v>
      </c>
      <c r="T79" s="446">
        <f>D79</f>
        <v>534126.54545454541</v>
      </c>
      <c r="U79" s="446">
        <f>D79</f>
        <v>534126.54545454541</v>
      </c>
    </row>
    <row r="80" spans="1:21" ht="20.100000000000001" customHeight="1">
      <c r="A80" s="449"/>
      <c r="B80" s="450" t="s">
        <v>41</v>
      </c>
      <c r="E80" s="438"/>
      <c r="F80" s="560">
        <v>273230</v>
      </c>
      <c r="G80" s="560">
        <f>SUM(G75:G79)</f>
        <v>306680</v>
      </c>
      <c r="H80" s="615">
        <f t="shared" ref="H80:U80" si="22">SUM(H75:H79)</f>
        <v>31287213</v>
      </c>
      <c r="I80" s="446">
        <f t="shared" si="22"/>
        <v>534126.54545454541</v>
      </c>
      <c r="J80" s="446">
        <f t="shared" si="22"/>
        <v>33834126.545454547</v>
      </c>
      <c r="K80" s="446">
        <f t="shared" si="22"/>
        <v>534126.54545454541</v>
      </c>
      <c r="L80" s="446">
        <f t="shared" si="22"/>
        <v>534126.54545454541</v>
      </c>
      <c r="M80" s="446">
        <f t="shared" si="22"/>
        <v>1534126.5454545454</v>
      </c>
      <c r="N80" s="446">
        <f t="shared" si="22"/>
        <v>534126.54545454541</v>
      </c>
      <c r="O80" s="446">
        <f t="shared" si="22"/>
        <v>3034126.5454545454</v>
      </c>
      <c r="P80" s="446">
        <f t="shared" si="22"/>
        <v>534126.54545454541</v>
      </c>
      <c r="Q80" s="446">
        <f t="shared" si="22"/>
        <v>534126.54545454541</v>
      </c>
      <c r="R80" s="446">
        <f t="shared" si="22"/>
        <v>534126.54545454541</v>
      </c>
      <c r="S80" s="446">
        <f t="shared" si="22"/>
        <v>6584126.5454545449</v>
      </c>
      <c r="T80" s="446">
        <f t="shared" si="22"/>
        <v>534126.54545454541</v>
      </c>
      <c r="U80" s="446">
        <f t="shared" si="22"/>
        <v>239834126.54545453</v>
      </c>
    </row>
    <row r="81" spans="1:21" ht="20.100000000000001" customHeight="1" thickBot="1">
      <c r="E81" s="438"/>
      <c r="F81" s="504"/>
      <c r="G81" s="459"/>
      <c r="H81" s="592" t="s">
        <v>247</v>
      </c>
      <c r="I81" s="459"/>
      <c r="J81" s="433" t="s">
        <v>246</v>
      </c>
      <c r="K81" s="459"/>
      <c r="L81" s="459"/>
      <c r="M81" s="433" t="s">
        <v>341</v>
      </c>
      <c r="N81" s="459"/>
      <c r="O81" s="459" t="s">
        <v>342</v>
      </c>
      <c r="P81" s="459"/>
      <c r="Q81" s="459"/>
      <c r="R81" s="459"/>
      <c r="S81" s="459" t="s">
        <v>343</v>
      </c>
      <c r="T81" s="459"/>
      <c r="U81" s="459" t="s">
        <v>344</v>
      </c>
    </row>
    <row r="82" spans="1:21" ht="20.100000000000001" customHeight="1" thickBot="1">
      <c r="A82" s="486"/>
      <c r="B82" s="487" t="s">
        <v>60</v>
      </c>
      <c r="E82" s="438"/>
      <c r="F82" s="560">
        <v>142632336</v>
      </c>
      <c r="G82" s="560">
        <f>F82+G72-G80</f>
        <v>155347291</v>
      </c>
      <c r="H82" s="615">
        <f>G82+H72-H80</f>
        <v>138312725</v>
      </c>
      <c r="I82" s="511">
        <f>H82+I72-I80</f>
        <v>150333340.02882293</v>
      </c>
      <c r="J82" s="511">
        <f>I82+J72-J80</f>
        <v>128939788.92106025</v>
      </c>
      <c r="K82" s="511">
        <f>J82+K72-K80</f>
        <v>140732136.12837353</v>
      </c>
      <c r="L82" s="511">
        <f t="shared" ref="L82:U82" si="23">K82+L72-L80</f>
        <v>152410443.54550305</v>
      </c>
      <c r="M82" s="511">
        <f t="shared" si="23"/>
        <v>162974770.50870776</v>
      </c>
      <c r="N82" s="511">
        <f t="shared" si="23"/>
        <v>174425173.79412788</v>
      </c>
      <c r="O82" s="511">
        <f t="shared" si="23"/>
        <v>183261707.61606959</v>
      </c>
      <c r="P82" s="511">
        <f t="shared" si="23"/>
        <v>194484423.62521178</v>
      </c>
      <c r="Q82" s="511">
        <f t="shared" si="23"/>
        <v>205593370.90673456</v>
      </c>
      <c r="R82" s="511">
        <f t="shared" si="23"/>
        <v>216588595.97836933</v>
      </c>
      <c r="S82" s="511">
        <f t="shared" si="23"/>
        <v>221420142.78837016</v>
      </c>
      <c r="T82" s="511">
        <f t="shared" si="23"/>
        <v>232188052.71340635</v>
      </c>
      <c r="U82" s="576">
        <f t="shared" si="23"/>
        <v>3542364.5563757122</v>
      </c>
    </row>
    <row r="83" spans="1:21" ht="20.100000000000001" customHeight="1">
      <c r="E83" s="438"/>
      <c r="F83" s="559" t="s">
        <v>511</v>
      </c>
      <c r="G83" s="559" t="s">
        <v>510</v>
      </c>
      <c r="H83" s="614" t="s">
        <v>537</v>
      </c>
      <c r="I83" s="504"/>
      <c r="J83" s="504"/>
      <c r="K83" s="504"/>
      <c r="L83" s="504"/>
      <c r="M83" s="504"/>
      <c r="N83" s="504"/>
      <c r="O83" s="504"/>
      <c r="P83" s="504"/>
      <c r="Q83" s="504"/>
      <c r="R83" s="504"/>
      <c r="S83" s="504"/>
      <c r="T83" s="504"/>
      <c r="U83" s="504"/>
    </row>
    <row r="84" spans="1:21" ht="20.100000000000001" customHeight="1">
      <c r="A84" s="405" t="s">
        <v>119</v>
      </c>
      <c r="E84" s="438"/>
      <c r="G84" s="459"/>
      <c r="H84" s="459"/>
      <c r="I84" s="459"/>
      <c r="J84" s="459"/>
      <c r="K84" s="459"/>
      <c r="L84" s="459"/>
      <c r="M84" s="459"/>
      <c r="N84" s="459"/>
      <c r="O84" s="459"/>
      <c r="P84" s="459"/>
      <c r="Q84" s="459"/>
      <c r="R84" s="459"/>
      <c r="S84" s="459"/>
      <c r="T84" s="459"/>
      <c r="U84" s="459"/>
    </row>
    <row r="85" spans="1:21" ht="20.100000000000001" customHeight="1">
      <c r="A85" s="405" t="s">
        <v>33</v>
      </c>
      <c r="E85" s="438"/>
      <c r="G85" s="459"/>
      <c r="H85" s="459"/>
      <c r="I85" s="459"/>
      <c r="J85" s="459"/>
      <c r="K85" s="459"/>
      <c r="L85" s="459"/>
      <c r="M85" s="459"/>
      <c r="N85" s="459"/>
      <c r="O85" s="459"/>
      <c r="P85" s="459"/>
      <c r="Q85" s="459"/>
      <c r="R85" s="459"/>
      <c r="S85" s="459"/>
      <c r="T85" s="459"/>
      <c r="U85" s="579" t="s">
        <v>164</v>
      </c>
    </row>
    <row r="86" spans="1:21" ht="24" customHeight="1">
      <c r="A86" s="747"/>
      <c r="B86" s="748"/>
      <c r="C86" s="746" t="s">
        <v>201</v>
      </c>
      <c r="D86" s="746"/>
      <c r="E86" s="438"/>
      <c r="F86" s="480" t="s">
        <v>225</v>
      </c>
      <c r="G86" s="505" t="s">
        <v>226</v>
      </c>
      <c r="H86" s="505" t="s">
        <v>227</v>
      </c>
      <c r="I86" s="505" t="s">
        <v>228</v>
      </c>
      <c r="J86" s="505" t="s">
        <v>229</v>
      </c>
      <c r="K86" s="505" t="s">
        <v>230</v>
      </c>
      <c r="L86" s="505" t="s">
        <v>231</v>
      </c>
      <c r="M86" s="505" t="s">
        <v>232</v>
      </c>
      <c r="N86" s="505" t="s">
        <v>233</v>
      </c>
      <c r="O86" s="505" t="s">
        <v>234</v>
      </c>
      <c r="P86" s="505" t="s">
        <v>235</v>
      </c>
      <c r="Q86" s="505" t="s">
        <v>236</v>
      </c>
      <c r="R86" s="505" t="s">
        <v>237</v>
      </c>
      <c r="S86" s="505" t="s">
        <v>238</v>
      </c>
      <c r="T86" s="505" t="s">
        <v>239</v>
      </c>
      <c r="U86" s="505" t="s">
        <v>240</v>
      </c>
    </row>
    <row r="87" spans="1:21" ht="20.100000000000001" customHeight="1">
      <c r="A87" s="442" t="s">
        <v>117</v>
      </c>
      <c r="B87" s="443"/>
      <c r="C87" s="444" t="str">
        <f>'資料４　科目別予測'!Q86</f>
        <v>固定</v>
      </c>
      <c r="D87" s="521">
        <f>'資料４　科目別予測'!R86</f>
        <v>15830520</v>
      </c>
      <c r="E87" s="445"/>
      <c r="F87" s="560">
        <v>15830520</v>
      </c>
      <c r="G87" s="560">
        <f>基礎データー!M189</f>
        <v>15830520</v>
      </c>
      <c r="H87" s="615">
        <f>D87</f>
        <v>15830520</v>
      </c>
      <c r="I87" s="446">
        <f>D87</f>
        <v>15830520</v>
      </c>
      <c r="J87" s="446">
        <f>D87</f>
        <v>15830520</v>
      </c>
      <c r="K87" s="446">
        <f>D87</f>
        <v>15830520</v>
      </c>
      <c r="L87" s="446">
        <f>D87</f>
        <v>15830520</v>
      </c>
      <c r="M87" s="446">
        <f>D87</f>
        <v>15830520</v>
      </c>
      <c r="N87" s="446">
        <f>D87</f>
        <v>15830520</v>
      </c>
      <c r="O87" s="446">
        <f>D87</f>
        <v>15830520</v>
      </c>
      <c r="P87" s="446">
        <f>D87</f>
        <v>15830520</v>
      </c>
      <c r="Q87" s="446">
        <f>D87</f>
        <v>15830520</v>
      </c>
      <c r="R87" s="446">
        <f>D87</f>
        <v>15830520</v>
      </c>
      <c r="S87" s="446">
        <f>D87</f>
        <v>15830520</v>
      </c>
      <c r="T87" s="446">
        <f>D87</f>
        <v>15830520</v>
      </c>
      <c r="U87" s="446">
        <f>D87</f>
        <v>15830520</v>
      </c>
    </row>
    <row r="88" spans="1:21" ht="20.100000000000001" customHeight="1">
      <c r="A88" s="449" t="s">
        <v>162</v>
      </c>
      <c r="B88" s="454"/>
      <c r="C88" s="444" t="str">
        <f>'資料４　科目別予測'!Q87</f>
        <v>平均値（2018年除く）</v>
      </c>
      <c r="D88" s="521">
        <f>'資料４　科目別予測'!R87</f>
        <v>789659.9</v>
      </c>
      <c r="E88" s="445"/>
      <c r="F88" s="560">
        <v>743418</v>
      </c>
      <c r="G88" s="560">
        <f>基礎データー!M190</f>
        <v>574731</v>
      </c>
      <c r="H88" s="615">
        <v>550000</v>
      </c>
      <c r="I88" s="446">
        <f>D88</f>
        <v>789659.9</v>
      </c>
      <c r="J88" s="446">
        <f>D88</f>
        <v>789659.9</v>
      </c>
      <c r="K88" s="446">
        <f>D88</f>
        <v>789659.9</v>
      </c>
      <c r="L88" s="446">
        <f>D88</f>
        <v>789659.9</v>
      </c>
      <c r="M88" s="446">
        <f>D88</f>
        <v>789659.9</v>
      </c>
      <c r="N88" s="446">
        <f>D88</f>
        <v>789659.9</v>
      </c>
      <c r="O88" s="446">
        <f>D88</f>
        <v>789659.9</v>
      </c>
      <c r="P88" s="446">
        <f>D88</f>
        <v>789659.9</v>
      </c>
      <c r="Q88" s="446">
        <f>D88</f>
        <v>789659.9</v>
      </c>
      <c r="R88" s="446">
        <f>D88</f>
        <v>789659.9</v>
      </c>
      <c r="S88" s="446">
        <f>D88</f>
        <v>789659.9</v>
      </c>
      <c r="T88" s="446">
        <f>D88</f>
        <v>789659.9</v>
      </c>
      <c r="U88" s="446">
        <f>D88</f>
        <v>789659.9</v>
      </c>
    </row>
    <row r="89" spans="1:21" ht="20.100000000000001" customHeight="1">
      <c r="A89" s="449" t="s">
        <v>58</v>
      </c>
      <c r="B89" s="454"/>
      <c r="C89" s="444"/>
      <c r="D89" s="483"/>
      <c r="E89" s="489"/>
      <c r="F89" s="560">
        <v>6535114</v>
      </c>
      <c r="G89" s="560">
        <f>G27</f>
        <v>4792689</v>
      </c>
      <c r="H89" s="615">
        <f t="shared" ref="H89:U89" si="24">H27</f>
        <v>6961816</v>
      </c>
      <c r="I89" s="446">
        <f t="shared" si="24"/>
        <v>3911169.1832159036</v>
      </c>
      <c r="J89" s="446">
        <f t="shared" si="24"/>
        <v>3734518.6663888218</v>
      </c>
      <c r="K89" s="446">
        <f t="shared" si="24"/>
        <v>3557967.8763254075</v>
      </c>
      <c r="L89" s="446">
        <f t="shared" si="24"/>
        <v>3381512.8566732649</v>
      </c>
      <c r="M89" s="446">
        <f t="shared" si="24"/>
        <v>3205149.6486662324</v>
      </c>
      <c r="N89" s="446">
        <f t="shared" si="24"/>
        <v>3028874.2910044435</v>
      </c>
      <c r="O89" s="446">
        <f t="shared" si="24"/>
        <v>2852682.8197339433</v>
      </c>
      <c r="P89" s="446">
        <f t="shared" si="24"/>
        <v>2676571.2681260752</v>
      </c>
      <c r="Q89" s="446">
        <f t="shared" si="24"/>
        <v>2500535.6665563933</v>
      </c>
      <c r="R89" s="446">
        <f t="shared" si="24"/>
        <v>2324572.0423833276</v>
      </c>
      <c r="S89" s="446">
        <f t="shared" si="24"/>
        <v>2148676.4198264303</v>
      </c>
      <c r="T89" s="446">
        <f t="shared" si="24"/>
        <v>1972844.8198442799</v>
      </c>
      <c r="U89" s="446">
        <f t="shared" si="24"/>
        <v>1797073.2600120113</v>
      </c>
    </row>
    <row r="90" spans="1:21" ht="20.100000000000001" customHeight="1">
      <c r="A90" s="449"/>
      <c r="B90" s="450" t="s">
        <v>41</v>
      </c>
      <c r="E90" s="438"/>
      <c r="F90" s="560">
        <v>23109052</v>
      </c>
      <c r="G90" s="560">
        <f>SUM(G87:G89)</f>
        <v>21197940</v>
      </c>
      <c r="H90" s="615">
        <f t="shared" ref="H90:U90" si="25">SUM(H87:H89)</f>
        <v>23342336</v>
      </c>
      <c r="I90" s="446">
        <f t="shared" si="25"/>
        <v>20531349.083215903</v>
      </c>
      <c r="J90" s="446">
        <f t="shared" si="25"/>
        <v>20354698.566388823</v>
      </c>
      <c r="K90" s="446">
        <f t="shared" si="25"/>
        <v>20178147.776325408</v>
      </c>
      <c r="L90" s="446">
        <f t="shared" si="25"/>
        <v>20001692.756673265</v>
      </c>
      <c r="M90" s="446">
        <f t="shared" si="25"/>
        <v>19825329.548666231</v>
      </c>
      <c r="N90" s="446">
        <f t="shared" si="25"/>
        <v>19649054.191004444</v>
      </c>
      <c r="O90" s="446">
        <f t="shared" si="25"/>
        <v>19472862.719733942</v>
      </c>
      <c r="P90" s="446">
        <f t="shared" si="25"/>
        <v>19296751.168126076</v>
      </c>
      <c r="Q90" s="446">
        <f t="shared" si="25"/>
        <v>19120715.566556394</v>
      </c>
      <c r="R90" s="446">
        <f t="shared" si="25"/>
        <v>18944751.942383327</v>
      </c>
      <c r="S90" s="446">
        <f t="shared" si="25"/>
        <v>18768856.319826432</v>
      </c>
      <c r="T90" s="446">
        <f t="shared" si="25"/>
        <v>18593024.719844282</v>
      </c>
      <c r="U90" s="446">
        <f t="shared" si="25"/>
        <v>18417253.16001201</v>
      </c>
    </row>
    <row r="91" spans="1:21" ht="20.100000000000001" customHeight="1">
      <c r="A91" s="405" t="s">
        <v>72</v>
      </c>
      <c r="E91" s="438"/>
      <c r="F91" s="559" t="s">
        <v>511</v>
      </c>
      <c r="G91" s="559" t="s">
        <v>510</v>
      </c>
      <c r="H91" s="459"/>
      <c r="I91" s="459"/>
      <c r="J91" s="459"/>
      <c r="K91" s="459"/>
      <c r="L91" s="459"/>
      <c r="M91" s="459"/>
      <c r="N91" s="459"/>
      <c r="O91" s="459"/>
      <c r="P91" s="459"/>
      <c r="Q91" s="459"/>
      <c r="R91" s="459"/>
      <c r="S91" s="459"/>
      <c r="T91" s="459"/>
      <c r="U91" s="459"/>
    </row>
    <row r="92" spans="1:21" ht="24" customHeight="1">
      <c r="A92" s="747"/>
      <c r="B92" s="748"/>
      <c r="C92" s="746" t="s">
        <v>201</v>
      </c>
      <c r="D92" s="746"/>
      <c r="E92" s="438"/>
      <c r="F92" s="480" t="s">
        <v>225</v>
      </c>
      <c r="G92" s="505" t="s">
        <v>226</v>
      </c>
      <c r="H92" s="505" t="s">
        <v>227</v>
      </c>
      <c r="I92" s="505" t="s">
        <v>228</v>
      </c>
      <c r="J92" s="505" t="s">
        <v>229</v>
      </c>
      <c r="K92" s="505" t="s">
        <v>230</v>
      </c>
      <c r="L92" s="505" t="s">
        <v>231</v>
      </c>
      <c r="M92" s="505" t="s">
        <v>232</v>
      </c>
      <c r="N92" s="505" t="s">
        <v>233</v>
      </c>
      <c r="O92" s="505" t="s">
        <v>234</v>
      </c>
      <c r="P92" s="505" t="s">
        <v>235</v>
      </c>
      <c r="Q92" s="505" t="s">
        <v>236</v>
      </c>
      <c r="R92" s="505" t="s">
        <v>237</v>
      </c>
      <c r="S92" s="505" t="s">
        <v>238</v>
      </c>
      <c r="T92" s="505" t="s">
        <v>239</v>
      </c>
      <c r="U92" s="505" t="s">
        <v>240</v>
      </c>
    </row>
    <row r="93" spans="1:21" ht="20.100000000000001" customHeight="1">
      <c r="A93" s="749" t="s">
        <v>158</v>
      </c>
      <c r="B93" s="750"/>
      <c r="C93" s="482" t="s">
        <v>210</v>
      </c>
      <c r="D93" s="483"/>
      <c r="E93" s="445"/>
      <c r="F93" s="561">
        <v>0</v>
      </c>
      <c r="G93" s="560">
        <f>基礎データー!M197</f>
        <v>0</v>
      </c>
      <c r="H93" s="615"/>
      <c r="I93" s="446"/>
      <c r="J93" s="446"/>
      <c r="K93" s="446"/>
      <c r="L93" s="446"/>
      <c r="M93" s="446"/>
      <c r="N93" s="446"/>
      <c r="O93" s="446"/>
      <c r="P93" s="446"/>
      <c r="Q93" s="446"/>
      <c r="R93" s="446"/>
      <c r="S93" s="446"/>
      <c r="T93" s="446"/>
      <c r="U93" s="446">
        <v>406260000</v>
      </c>
    </row>
    <row r="94" spans="1:21" ht="20.100000000000001" customHeight="1">
      <c r="A94" s="484" t="s">
        <v>159</v>
      </c>
      <c r="B94" s="490"/>
      <c r="C94" s="491" t="s">
        <v>210</v>
      </c>
      <c r="D94" s="492"/>
      <c r="E94" s="445"/>
      <c r="F94" s="565">
        <v>0</v>
      </c>
      <c r="G94" s="563">
        <f>基礎データー!M200</f>
        <v>0</v>
      </c>
      <c r="H94" s="619">
        <v>40594271</v>
      </c>
      <c r="I94" s="493"/>
      <c r="J94" s="493">
        <v>33300000</v>
      </c>
      <c r="K94" s="493"/>
      <c r="L94" s="493"/>
      <c r="M94" s="493">
        <v>1700000</v>
      </c>
      <c r="N94" s="493"/>
      <c r="O94" s="493">
        <v>4190000</v>
      </c>
      <c r="P94" s="493"/>
      <c r="Q94" s="493"/>
      <c r="R94" s="493"/>
      <c r="S94" s="493">
        <v>10150000</v>
      </c>
      <c r="T94" s="493"/>
      <c r="U94" s="493"/>
    </row>
    <row r="95" spans="1:21" ht="20.100000000000001" customHeight="1">
      <c r="A95" s="495"/>
      <c r="B95" s="496"/>
      <c r="C95" s="497"/>
      <c r="D95" s="498"/>
      <c r="E95" s="445"/>
      <c r="F95" s="578"/>
      <c r="G95" s="564"/>
      <c r="H95" s="620">
        <v>6961924</v>
      </c>
      <c r="I95" s="499"/>
      <c r="J95" s="499"/>
      <c r="K95" s="499"/>
      <c r="L95" s="499"/>
      <c r="M95" s="499"/>
      <c r="N95" s="499"/>
      <c r="O95" s="499"/>
      <c r="P95" s="499"/>
      <c r="Q95" s="499"/>
      <c r="R95" s="499"/>
      <c r="S95" s="499"/>
      <c r="T95" s="499"/>
      <c r="U95" s="499"/>
    </row>
    <row r="96" spans="1:21" ht="20.100000000000001" customHeight="1">
      <c r="A96" s="495"/>
      <c r="B96" s="496"/>
      <c r="C96" s="501"/>
      <c r="D96" s="502"/>
      <c r="E96" s="445"/>
      <c r="F96" s="566"/>
      <c r="G96" s="561"/>
      <c r="H96" s="621">
        <v>1683000</v>
      </c>
      <c r="I96" s="503"/>
      <c r="J96" s="503"/>
      <c r="K96" s="503"/>
      <c r="L96" s="503"/>
      <c r="M96" s="503"/>
      <c r="N96" s="503"/>
      <c r="O96" s="503"/>
      <c r="P96" s="503"/>
      <c r="Q96" s="503"/>
      <c r="R96" s="503"/>
      <c r="S96" s="503"/>
      <c r="T96" s="503"/>
      <c r="U96" s="503"/>
    </row>
    <row r="97" spans="1:21" ht="20.100000000000001" customHeight="1">
      <c r="A97" s="453" t="s">
        <v>160</v>
      </c>
      <c r="B97" s="485"/>
      <c r="C97" s="444" t="str">
        <f>'資料４　科目別予測'!Q94</f>
        <v>平均値</v>
      </c>
      <c r="D97" s="514">
        <f>'資料４　科目別予測'!R94</f>
        <v>622393.81818181823</v>
      </c>
      <c r="E97" s="445"/>
      <c r="F97" s="563">
        <v>475525</v>
      </c>
      <c r="G97" s="560">
        <f>基礎データー!M206</f>
        <v>432960</v>
      </c>
      <c r="H97" s="615">
        <v>0</v>
      </c>
      <c r="I97" s="446">
        <f>D97</f>
        <v>622393.81818181823</v>
      </c>
      <c r="J97" s="446">
        <f>D97</f>
        <v>622393.81818181823</v>
      </c>
      <c r="K97" s="446">
        <f>D97</f>
        <v>622393.81818181823</v>
      </c>
      <c r="L97" s="446">
        <f>D97</f>
        <v>622393.81818181823</v>
      </c>
      <c r="M97" s="446">
        <f>D97</f>
        <v>622393.81818181823</v>
      </c>
      <c r="N97" s="446">
        <f>D97</f>
        <v>622393.81818181823</v>
      </c>
      <c r="O97" s="446">
        <f>D97</f>
        <v>622393.81818181823</v>
      </c>
      <c r="P97" s="446">
        <f>D97</f>
        <v>622393.81818181823</v>
      </c>
      <c r="Q97" s="446">
        <f>D97</f>
        <v>622393.81818181823</v>
      </c>
      <c r="R97" s="446">
        <f>D97</f>
        <v>622393.81818181823</v>
      </c>
      <c r="S97" s="446">
        <f>D97</f>
        <v>622393.81818181823</v>
      </c>
      <c r="T97" s="446">
        <f>D97</f>
        <v>622393.81818181823</v>
      </c>
      <c r="U97" s="446">
        <f>D97</f>
        <v>622393.81818181823</v>
      </c>
    </row>
    <row r="98" spans="1:21" ht="20.100000000000001" customHeight="1">
      <c r="A98" s="449"/>
      <c r="B98" s="450" t="s">
        <v>41</v>
      </c>
      <c r="E98" s="438"/>
      <c r="F98" s="560">
        <v>475525</v>
      </c>
      <c r="G98" s="560">
        <f>SUM(G93:G97)</f>
        <v>432960</v>
      </c>
      <c r="H98" s="615">
        <f>SUM(H93:H97)</f>
        <v>49239195</v>
      </c>
      <c r="I98" s="446">
        <f t="shared" ref="I98:U98" si="26">SUM(I93:I97)</f>
        <v>622393.81818181823</v>
      </c>
      <c r="J98" s="446">
        <f t="shared" si="26"/>
        <v>33922393.81818182</v>
      </c>
      <c r="K98" s="446">
        <f t="shared" si="26"/>
        <v>622393.81818181823</v>
      </c>
      <c r="L98" s="446">
        <f t="shared" si="26"/>
        <v>622393.81818181823</v>
      </c>
      <c r="M98" s="446">
        <f t="shared" si="26"/>
        <v>2322393.8181818184</v>
      </c>
      <c r="N98" s="446">
        <f t="shared" si="26"/>
        <v>622393.81818181823</v>
      </c>
      <c r="O98" s="446">
        <f t="shared" si="26"/>
        <v>4812393.8181818184</v>
      </c>
      <c r="P98" s="446">
        <f t="shared" si="26"/>
        <v>622393.81818181823</v>
      </c>
      <c r="Q98" s="446">
        <f t="shared" si="26"/>
        <v>622393.81818181823</v>
      </c>
      <c r="R98" s="446">
        <f t="shared" si="26"/>
        <v>622393.81818181823</v>
      </c>
      <c r="S98" s="446">
        <f t="shared" si="26"/>
        <v>10772393.818181818</v>
      </c>
      <c r="T98" s="446">
        <f t="shared" si="26"/>
        <v>622393.81818181823</v>
      </c>
      <c r="U98" s="446">
        <f t="shared" si="26"/>
        <v>406882393.81818181</v>
      </c>
    </row>
    <row r="99" spans="1:21" ht="20.100000000000001" customHeight="1" thickBot="1">
      <c r="E99" s="438"/>
      <c r="F99" s="504"/>
      <c r="G99" s="459"/>
      <c r="H99" s="592" t="s">
        <v>247</v>
      </c>
      <c r="I99" s="459"/>
      <c r="J99" s="433" t="s">
        <v>246</v>
      </c>
      <c r="K99" s="459"/>
      <c r="L99" s="459"/>
      <c r="M99" s="433" t="s">
        <v>341</v>
      </c>
      <c r="N99" s="459"/>
      <c r="O99" s="459" t="s">
        <v>342</v>
      </c>
      <c r="P99" s="459"/>
      <c r="Q99" s="459"/>
      <c r="R99" s="459"/>
      <c r="S99" s="459" t="s">
        <v>343</v>
      </c>
      <c r="T99" s="459"/>
      <c r="U99" s="459" t="s">
        <v>344</v>
      </c>
    </row>
    <row r="100" spans="1:21" ht="20.100000000000001" customHeight="1" thickBot="1">
      <c r="A100" s="486"/>
      <c r="B100" s="487" t="s">
        <v>60</v>
      </c>
      <c r="E100" s="438"/>
      <c r="F100" s="560">
        <v>230244445</v>
      </c>
      <c r="G100" s="560">
        <f>F100+G90-G98</f>
        <v>251009425</v>
      </c>
      <c r="H100" s="615">
        <f>G100+H90-H98</f>
        <v>225112566</v>
      </c>
      <c r="I100" s="511">
        <f t="shared" ref="I100:U100" si="27">H100+I90-I98</f>
        <v>245021521.26503408</v>
      </c>
      <c r="J100" s="511">
        <f t="shared" si="27"/>
        <v>231453826.01324108</v>
      </c>
      <c r="K100" s="511">
        <f t="shared" si="27"/>
        <v>251009579.97138467</v>
      </c>
      <c r="L100" s="511">
        <f t="shared" si="27"/>
        <v>270388878.90987611</v>
      </c>
      <c r="M100" s="511">
        <f t="shared" si="27"/>
        <v>287891814.64036053</v>
      </c>
      <c r="N100" s="511">
        <f t="shared" si="27"/>
        <v>306918475.01318318</v>
      </c>
      <c r="O100" s="511">
        <f t="shared" si="27"/>
        <v>321578943.91473532</v>
      </c>
      <c r="P100" s="511">
        <f t="shared" si="27"/>
        <v>340253301.26467961</v>
      </c>
      <c r="Q100" s="511">
        <f t="shared" si="27"/>
        <v>358751623.01305419</v>
      </c>
      <c r="R100" s="511">
        <f t="shared" si="27"/>
        <v>377073981.13725573</v>
      </c>
      <c r="S100" s="511">
        <f t="shared" si="27"/>
        <v>385070443.63890034</v>
      </c>
      <c r="T100" s="511">
        <f t="shared" si="27"/>
        <v>403041074.54056281</v>
      </c>
      <c r="U100" s="511">
        <f t="shared" si="27"/>
        <v>14575933.882393003</v>
      </c>
    </row>
    <row r="101" spans="1:21" ht="20.100000000000001" customHeight="1">
      <c r="E101" s="438"/>
      <c r="F101" s="559" t="s">
        <v>511</v>
      </c>
      <c r="G101" s="559" t="s">
        <v>510</v>
      </c>
      <c r="H101" s="614" t="s">
        <v>537</v>
      </c>
      <c r="I101" s="504"/>
      <c r="J101" s="504"/>
      <c r="K101" s="504"/>
      <c r="L101" s="504"/>
      <c r="M101" s="504"/>
      <c r="N101" s="504"/>
      <c r="O101" s="504"/>
      <c r="P101" s="504"/>
      <c r="Q101" s="504"/>
      <c r="R101" s="504"/>
      <c r="S101" s="504"/>
      <c r="T101" s="504"/>
      <c r="U101" s="504"/>
    </row>
    <row r="102" spans="1:21" ht="20.100000000000001" customHeight="1">
      <c r="A102" s="405" t="s">
        <v>120</v>
      </c>
      <c r="E102" s="438"/>
      <c r="G102" s="459"/>
      <c r="H102" s="459"/>
      <c r="I102" s="459"/>
      <c r="J102" s="459"/>
      <c r="K102" s="459"/>
      <c r="L102" s="459"/>
      <c r="M102" s="459"/>
      <c r="N102" s="459"/>
      <c r="O102" s="459"/>
      <c r="P102" s="459"/>
      <c r="Q102" s="459"/>
      <c r="R102" s="459"/>
      <c r="S102" s="459"/>
      <c r="T102" s="459"/>
      <c r="U102" s="459"/>
    </row>
    <row r="103" spans="1:21" ht="26.25" customHeight="1">
      <c r="A103" s="405" t="s">
        <v>33</v>
      </c>
      <c r="E103" s="438"/>
      <c r="G103" s="459"/>
      <c r="H103" s="459"/>
      <c r="I103" s="459"/>
      <c r="J103" s="459"/>
      <c r="K103" s="459"/>
      <c r="L103" s="459"/>
      <c r="M103" s="459"/>
      <c r="N103" s="459"/>
      <c r="O103" s="459"/>
      <c r="P103" s="459"/>
      <c r="Q103" s="459"/>
      <c r="R103" s="459"/>
      <c r="S103" s="459"/>
      <c r="T103" s="459"/>
      <c r="U103" s="579" t="s">
        <v>164</v>
      </c>
    </row>
    <row r="104" spans="1:21" ht="24" customHeight="1">
      <c r="A104" s="747"/>
      <c r="B104" s="748"/>
      <c r="C104" s="746" t="s">
        <v>201</v>
      </c>
      <c r="D104" s="746"/>
      <c r="E104" s="438"/>
      <c r="F104" s="480" t="s">
        <v>225</v>
      </c>
      <c r="G104" s="505" t="s">
        <v>226</v>
      </c>
      <c r="H104" s="505" t="s">
        <v>227</v>
      </c>
      <c r="I104" s="505" t="s">
        <v>228</v>
      </c>
      <c r="J104" s="505" t="s">
        <v>229</v>
      </c>
      <c r="K104" s="505" t="s">
        <v>230</v>
      </c>
      <c r="L104" s="505" t="s">
        <v>231</v>
      </c>
      <c r="M104" s="505" t="s">
        <v>232</v>
      </c>
      <c r="N104" s="505" t="s">
        <v>233</v>
      </c>
      <c r="O104" s="505" t="s">
        <v>234</v>
      </c>
      <c r="P104" s="505" t="s">
        <v>235</v>
      </c>
      <c r="Q104" s="505" t="s">
        <v>236</v>
      </c>
      <c r="R104" s="505" t="s">
        <v>237</v>
      </c>
      <c r="S104" s="505" t="s">
        <v>238</v>
      </c>
      <c r="T104" s="505" t="s">
        <v>239</v>
      </c>
      <c r="U104" s="505" t="s">
        <v>240</v>
      </c>
    </row>
    <row r="105" spans="1:21" ht="20.100000000000001" customHeight="1">
      <c r="A105" s="442" t="s">
        <v>117</v>
      </c>
      <c r="B105" s="443"/>
      <c r="C105" s="444" t="str">
        <f>'資料４　科目別予測'!Q102</f>
        <v>固定</v>
      </c>
      <c r="D105" s="521">
        <f>'資料４　科目別予測'!R102</f>
        <v>8002680</v>
      </c>
      <c r="E105" s="445"/>
      <c r="F105" s="560">
        <v>8002680</v>
      </c>
      <c r="G105" s="560">
        <f>基礎データー!M223</f>
        <v>8002680</v>
      </c>
      <c r="H105" s="615">
        <f>D105</f>
        <v>8002680</v>
      </c>
      <c r="I105" s="446">
        <f>D105</f>
        <v>8002680</v>
      </c>
      <c r="J105" s="446">
        <f>D105</f>
        <v>8002680</v>
      </c>
      <c r="K105" s="446">
        <f>D105</f>
        <v>8002680</v>
      </c>
      <c r="L105" s="446">
        <f>D105</f>
        <v>8002680</v>
      </c>
      <c r="M105" s="446">
        <f>D105</f>
        <v>8002680</v>
      </c>
      <c r="N105" s="446">
        <f>D105</f>
        <v>8002680</v>
      </c>
      <c r="O105" s="446">
        <f>D105</f>
        <v>8002680</v>
      </c>
      <c r="P105" s="446">
        <f>D105</f>
        <v>8002680</v>
      </c>
      <c r="Q105" s="446">
        <f>D105</f>
        <v>8002680</v>
      </c>
      <c r="R105" s="446">
        <f>D105</f>
        <v>8002680</v>
      </c>
      <c r="S105" s="446">
        <f>D105</f>
        <v>8002680</v>
      </c>
      <c r="T105" s="446">
        <f>D105</f>
        <v>8002680</v>
      </c>
      <c r="U105" s="446">
        <f>D105</f>
        <v>8002680</v>
      </c>
    </row>
    <row r="106" spans="1:21" ht="20.100000000000001" customHeight="1">
      <c r="A106" s="453" t="s">
        <v>162</v>
      </c>
      <c r="B106" s="454"/>
      <c r="C106" s="444" t="str">
        <f>'資料４　科目別予測'!Q103</f>
        <v>平均値</v>
      </c>
      <c r="D106" s="521">
        <f>'資料４　科目別予測'!R103</f>
        <v>234778</v>
      </c>
      <c r="E106" s="445"/>
      <c r="F106" s="560">
        <v>217858</v>
      </c>
      <c r="G106" s="560">
        <f>基礎データー!M224</f>
        <v>188813</v>
      </c>
      <c r="H106" s="615">
        <v>160000</v>
      </c>
      <c r="I106" s="446">
        <f>D106</f>
        <v>234778</v>
      </c>
      <c r="J106" s="446">
        <f>D106</f>
        <v>234778</v>
      </c>
      <c r="K106" s="446">
        <f>D106</f>
        <v>234778</v>
      </c>
      <c r="L106" s="446">
        <f>D106</f>
        <v>234778</v>
      </c>
      <c r="M106" s="446">
        <f>D106</f>
        <v>234778</v>
      </c>
      <c r="N106" s="446">
        <f>D106</f>
        <v>234778</v>
      </c>
      <c r="O106" s="446">
        <f>D106</f>
        <v>234778</v>
      </c>
      <c r="P106" s="446">
        <f>D106</f>
        <v>234778</v>
      </c>
      <c r="Q106" s="446">
        <f>D106</f>
        <v>234778</v>
      </c>
      <c r="R106" s="446">
        <f>D106</f>
        <v>234778</v>
      </c>
      <c r="S106" s="446">
        <f>D106</f>
        <v>234778</v>
      </c>
      <c r="T106" s="446">
        <f>D106</f>
        <v>234778</v>
      </c>
      <c r="U106" s="446">
        <f>D106</f>
        <v>234778</v>
      </c>
    </row>
    <row r="107" spans="1:21" ht="20.100000000000001" customHeight="1">
      <c r="A107" s="449" t="s">
        <v>58</v>
      </c>
      <c r="B107" s="454"/>
      <c r="C107" s="507"/>
      <c r="D107" s="483"/>
      <c r="E107" s="489"/>
      <c r="F107" s="560">
        <v>2097055</v>
      </c>
      <c r="G107" s="560">
        <f>'資料６　シミュレーション'!G28</f>
        <v>1629559</v>
      </c>
      <c r="H107" s="615">
        <f t="shared" ref="H107:U107" si="28">H28</f>
        <v>2423181</v>
      </c>
      <c r="I107" s="446">
        <f t="shared" si="28"/>
        <v>1329834.0332602689</v>
      </c>
      <c r="J107" s="446">
        <f t="shared" si="28"/>
        <v>1269771.2084973387</v>
      </c>
      <c r="K107" s="446">
        <f t="shared" si="28"/>
        <v>1209742.29176501</v>
      </c>
      <c r="L107" s="446">
        <f t="shared" si="28"/>
        <v>1149745.9378665355</v>
      </c>
      <c r="M107" s="446">
        <f t="shared" si="28"/>
        <v>1089780.8007844649</v>
      </c>
      <c r="N107" s="446">
        <f t="shared" si="28"/>
        <v>1029845.5336398649</v>
      </c>
      <c r="O107" s="446">
        <f t="shared" si="28"/>
        <v>969938.78865138639</v>
      </c>
      <c r="P107" s="446">
        <f t="shared" si="28"/>
        <v>910059.21709425724</v>
      </c>
      <c r="Q107" s="446">
        <f t="shared" si="28"/>
        <v>850205.46925910888</v>
      </c>
      <c r="R107" s="446">
        <f t="shared" si="28"/>
        <v>790376.19441072282</v>
      </c>
      <c r="S107" s="446">
        <f t="shared" si="28"/>
        <v>730570.04074663261</v>
      </c>
      <c r="T107" s="446">
        <f t="shared" si="28"/>
        <v>670785.6553556103</v>
      </c>
      <c r="U107" s="446">
        <f t="shared" si="28"/>
        <v>611021.6841760258</v>
      </c>
    </row>
    <row r="108" spans="1:21" ht="20.100000000000001" customHeight="1">
      <c r="A108" s="449"/>
      <c r="B108" s="450" t="s">
        <v>41</v>
      </c>
      <c r="E108" s="438"/>
      <c r="F108" s="560">
        <v>10317593</v>
      </c>
      <c r="G108" s="560">
        <f>SUM(G105:G107)</f>
        <v>9821052</v>
      </c>
      <c r="H108" s="615">
        <f t="shared" ref="H108:U108" si="29">SUM(H105:H107)</f>
        <v>10585861</v>
      </c>
      <c r="I108" s="446">
        <f t="shared" si="29"/>
        <v>9567292.0332602691</v>
      </c>
      <c r="J108" s="446">
        <f t="shared" si="29"/>
        <v>9507229.208497338</v>
      </c>
      <c r="K108" s="446">
        <f t="shared" si="29"/>
        <v>9447200.29176501</v>
      </c>
      <c r="L108" s="446">
        <f t="shared" si="29"/>
        <v>9387203.937866535</v>
      </c>
      <c r="M108" s="446">
        <f t="shared" si="29"/>
        <v>9327238.8007844649</v>
      </c>
      <c r="N108" s="446">
        <f t="shared" si="29"/>
        <v>9267303.533639865</v>
      </c>
      <c r="O108" s="446">
        <f t="shared" si="29"/>
        <v>9207396.7886513863</v>
      </c>
      <c r="P108" s="446">
        <f t="shared" si="29"/>
        <v>9147517.2170942575</v>
      </c>
      <c r="Q108" s="446">
        <f t="shared" si="29"/>
        <v>9087663.4692591093</v>
      </c>
      <c r="R108" s="446">
        <f t="shared" si="29"/>
        <v>9027834.1944107227</v>
      </c>
      <c r="S108" s="446">
        <f t="shared" si="29"/>
        <v>8968028.040746633</v>
      </c>
      <c r="T108" s="446">
        <f t="shared" si="29"/>
        <v>8908243.65535561</v>
      </c>
      <c r="U108" s="446">
        <f t="shared" si="29"/>
        <v>8848479.6841760259</v>
      </c>
    </row>
    <row r="109" spans="1:21" ht="20.100000000000001" customHeight="1">
      <c r="A109" s="405" t="s">
        <v>72</v>
      </c>
      <c r="E109" s="438"/>
      <c r="F109" s="559" t="s">
        <v>511</v>
      </c>
      <c r="G109" s="559" t="s">
        <v>510</v>
      </c>
      <c r="H109" s="459"/>
      <c r="I109" s="459"/>
      <c r="J109" s="459"/>
      <c r="K109" s="459"/>
      <c r="L109" s="459"/>
      <c r="M109" s="459"/>
      <c r="N109" s="459"/>
      <c r="O109" s="459"/>
      <c r="P109" s="459"/>
      <c r="Q109" s="459"/>
      <c r="R109" s="459"/>
      <c r="S109" s="459"/>
      <c r="T109" s="459"/>
      <c r="U109" s="459"/>
    </row>
    <row r="110" spans="1:21" ht="24" customHeight="1">
      <c r="A110" s="747"/>
      <c r="B110" s="748"/>
      <c r="C110" s="746" t="s">
        <v>201</v>
      </c>
      <c r="D110" s="746"/>
      <c r="E110" s="438"/>
      <c r="F110" s="480" t="s">
        <v>225</v>
      </c>
      <c r="G110" s="505" t="s">
        <v>226</v>
      </c>
      <c r="H110" s="505" t="s">
        <v>227</v>
      </c>
      <c r="I110" s="505" t="s">
        <v>228</v>
      </c>
      <c r="J110" s="505" t="s">
        <v>229</v>
      </c>
      <c r="K110" s="505" t="s">
        <v>230</v>
      </c>
      <c r="L110" s="505" t="s">
        <v>231</v>
      </c>
      <c r="M110" s="505" t="s">
        <v>232</v>
      </c>
      <c r="N110" s="505" t="s">
        <v>233</v>
      </c>
      <c r="O110" s="505" t="s">
        <v>234</v>
      </c>
      <c r="P110" s="505" t="s">
        <v>235</v>
      </c>
      <c r="Q110" s="505" t="s">
        <v>236</v>
      </c>
      <c r="R110" s="505" t="s">
        <v>237</v>
      </c>
      <c r="S110" s="505" t="s">
        <v>238</v>
      </c>
      <c r="T110" s="505" t="s">
        <v>239</v>
      </c>
      <c r="U110" s="505" t="s">
        <v>240</v>
      </c>
    </row>
    <row r="111" spans="1:21" ht="20.100000000000001" customHeight="1">
      <c r="A111" s="749" t="s">
        <v>158</v>
      </c>
      <c r="B111" s="750"/>
      <c r="C111" s="482" t="s">
        <v>210</v>
      </c>
      <c r="D111" s="483"/>
      <c r="E111" s="445"/>
      <c r="F111" s="561">
        <v>38486733</v>
      </c>
      <c r="G111" s="560">
        <f>基礎データー!M231</f>
        <v>0</v>
      </c>
      <c r="H111" s="615"/>
      <c r="I111" s="446"/>
      <c r="J111" s="446"/>
      <c r="K111" s="446"/>
      <c r="L111" s="446"/>
      <c r="M111" s="446"/>
      <c r="N111" s="446"/>
      <c r="O111" s="446"/>
      <c r="P111" s="446"/>
      <c r="Q111" s="446"/>
      <c r="R111" s="446"/>
      <c r="S111" s="446"/>
      <c r="T111" s="446"/>
      <c r="U111" s="446">
        <v>168260000</v>
      </c>
    </row>
    <row r="112" spans="1:21" ht="20.100000000000001" customHeight="1">
      <c r="A112" s="484" t="s">
        <v>159</v>
      </c>
      <c r="B112" s="490"/>
      <c r="C112" s="491" t="s">
        <v>210</v>
      </c>
      <c r="D112" s="492"/>
      <c r="E112" s="445"/>
      <c r="F112" s="565">
        <v>0</v>
      </c>
      <c r="G112" s="563"/>
      <c r="H112" s="616">
        <v>14725962</v>
      </c>
      <c r="I112" s="493"/>
      <c r="J112" s="493">
        <v>29300000</v>
      </c>
      <c r="K112" s="493"/>
      <c r="L112" s="493"/>
      <c r="M112" s="493">
        <v>530000</v>
      </c>
      <c r="N112" s="493"/>
      <c r="O112" s="493">
        <v>1510000</v>
      </c>
      <c r="P112" s="493"/>
      <c r="Q112" s="493"/>
      <c r="R112" s="493"/>
      <c r="S112" s="493">
        <v>3130000</v>
      </c>
      <c r="T112" s="493"/>
      <c r="U112" s="493"/>
    </row>
    <row r="113" spans="1:21" ht="20.100000000000001" customHeight="1">
      <c r="A113" s="495"/>
      <c r="B113" s="496"/>
      <c r="C113" s="497"/>
      <c r="D113" s="498"/>
      <c r="E113" s="445"/>
      <c r="F113" s="578"/>
      <c r="G113" s="564"/>
      <c r="H113" s="617">
        <v>2147827</v>
      </c>
      <c r="I113" s="499"/>
      <c r="J113" s="499"/>
      <c r="K113" s="499"/>
      <c r="L113" s="499"/>
      <c r="M113" s="499"/>
      <c r="N113" s="499"/>
      <c r="O113" s="499"/>
      <c r="P113" s="499"/>
      <c r="Q113" s="499"/>
      <c r="R113" s="499"/>
      <c r="S113" s="499"/>
      <c r="T113" s="499"/>
      <c r="U113" s="499"/>
    </row>
    <row r="114" spans="1:21" ht="20.100000000000001" customHeight="1">
      <c r="A114" s="495"/>
      <c r="B114" s="496"/>
      <c r="C114" s="501"/>
      <c r="D114" s="502"/>
      <c r="E114" s="445"/>
      <c r="F114" s="566"/>
      <c r="G114" s="561"/>
      <c r="H114" s="621">
        <v>1210000</v>
      </c>
      <c r="I114" s="503"/>
      <c r="J114" s="503"/>
      <c r="K114" s="503"/>
      <c r="L114" s="503"/>
      <c r="M114" s="503"/>
      <c r="N114" s="503"/>
      <c r="O114" s="503"/>
      <c r="P114" s="503"/>
      <c r="Q114" s="503"/>
      <c r="R114" s="503"/>
      <c r="S114" s="503"/>
      <c r="T114" s="503"/>
      <c r="U114" s="503"/>
    </row>
    <row r="115" spans="1:21" ht="20.100000000000001" customHeight="1">
      <c r="A115" s="453" t="s">
        <v>160</v>
      </c>
      <c r="B115" s="485"/>
      <c r="C115" s="444" t="str">
        <f>'資料４　科目別予測'!Q110</f>
        <v>平均値</v>
      </c>
      <c r="D115" s="514">
        <f>'資料４　科目別予測'!R110</f>
        <v>296192.63636363635</v>
      </c>
      <c r="E115" s="445"/>
      <c r="F115" s="563">
        <v>118225</v>
      </c>
      <c r="G115" s="560">
        <f>基礎データー!M239</f>
        <v>144320</v>
      </c>
      <c r="H115" s="615">
        <v>0</v>
      </c>
      <c r="I115" s="446">
        <f>D115</f>
        <v>296192.63636363635</v>
      </c>
      <c r="J115" s="446">
        <f>D115</f>
        <v>296192.63636363635</v>
      </c>
      <c r="K115" s="446">
        <f>D115</f>
        <v>296192.63636363635</v>
      </c>
      <c r="L115" s="446">
        <f>D115</f>
        <v>296192.63636363635</v>
      </c>
      <c r="M115" s="446">
        <f>D115</f>
        <v>296192.63636363635</v>
      </c>
      <c r="N115" s="446">
        <f>D115</f>
        <v>296192.63636363635</v>
      </c>
      <c r="O115" s="446">
        <f>D115</f>
        <v>296192.63636363635</v>
      </c>
      <c r="P115" s="446">
        <f>D115</f>
        <v>296192.63636363635</v>
      </c>
      <c r="Q115" s="446">
        <f>D115</f>
        <v>296192.63636363635</v>
      </c>
      <c r="R115" s="446">
        <f>D115</f>
        <v>296192.63636363635</v>
      </c>
      <c r="S115" s="446">
        <f>D115</f>
        <v>296192.63636363635</v>
      </c>
      <c r="T115" s="446">
        <f>D115</f>
        <v>296192.63636363635</v>
      </c>
      <c r="U115" s="446">
        <f>D115</f>
        <v>296192.63636363635</v>
      </c>
    </row>
    <row r="116" spans="1:21" ht="20.100000000000001" customHeight="1">
      <c r="A116" s="449"/>
      <c r="B116" s="450" t="s">
        <v>41</v>
      </c>
      <c r="E116" s="438"/>
      <c r="F116" s="560">
        <v>38604958</v>
      </c>
      <c r="G116" s="560">
        <f>SUM(G111:G115)</f>
        <v>144320</v>
      </c>
      <c r="H116" s="615">
        <f t="shared" ref="H116:U116" si="30">SUM(H111:H115)</f>
        <v>18083789</v>
      </c>
      <c r="I116" s="446">
        <f t="shared" si="30"/>
        <v>296192.63636363635</v>
      </c>
      <c r="J116" s="446">
        <f t="shared" si="30"/>
        <v>29596192.636363637</v>
      </c>
      <c r="K116" s="446">
        <f t="shared" si="30"/>
        <v>296192.63636363635</v>
      </c>
      <c r="L116" s="446">
        <f t="shared" si="30"/>
        <v>296192.63636363635</v>
      </c>
      <c r="M116" s="446">
        <f t="shared" si="30"/>
        <v>826192.63636363635</v>
      </c>
      <c r="N116" s="446">
        <f t="shared" si="30"/>
        <v>296192.63636363635</v>
      </c>
      <c r="O116" s="446">
        <f t="shared" si="30"/>
        <v>1806192.6363636362</v>
      </c>
      <c r="P116" s="446">
        <f t="shared" si="30"/>
        <v>296192.63636363635</v>
      </c>
      <c r="Q116" s="446">
        <f t="shared" si="30"/>
        <v>296192.63636363635</v>
      </c>
      <c r="R116" s="446">
        <f t="shared" si="30"/>
        <v>296192.63636363635</v>
      </c>
      <c r="S116" s="446">
        <f t="shared" si="30"/>
        <v>3426192.6363636362</v>
      </c>
      <c r="T116" s="446">
        <f t="shared" si="30"/>
        <v>296192.63636363635</v>
      </c>
      <c r="U116" s="446">
        <f t="shared" si="30"/>
        <v>168556192.63636363</v>
      </c>
    </row>
    <row r="117" spans="1:21" ht="20.100000000000001" customHeight="1" thickBot="1">
      <c r="A117" s="508"/>
      <c r="B117" s="509"/>
      <c r="E117" s="438"/>
      <c r="F117" s="572"/>
      <c r="G117" s="459"/>
      <c r="H117" s="592" t="s">
        <v>247</v>
      </c>
      <c r="I117" s="459"/>
      <c r="J117" s="433" t="s">
        <v>246</v>
      </c>
      <c r="K117" s="459"/>
      <c r="L117" s="459"/>
      <c r="M117" s="459" t="s">
        <v>341</v>
      </c>
      <c r="N117" s="459"/>
      <c r="O117" s="459" t="s">
        <v>342</v>
      </c>
      <c r="P117" s="459"/>
      <c r="Q117" s="459"/>
      <c r="R117" s="459"/>
      <c r="S117" s="459" t="s">
        <v>343</v>
      </c>
      <c r="T117" s="459"/>
      <c r="U117" s="459" t="s">
        <v>344</v>
      </c>
    </row>
    <row r="118" spans="1:21" ht="20.100000000000001" customHeight="1" thickBot="1">
      <c r="A118" s="486"/>
      <c r="B118" s="487" t="s">
        <v>60</v>
      </c>
      <c r="E118" s="438"/>
      <c r="F118" s="560">
        <v>75434483</v>
      </c>
      <c r="G118" s="560">
        <f t="shared" ref="G118:L118" si="31">F118+G108-G116</f>
        <v>85111215</v>
      </c>
      <c r="H118" s="615">
        <f t="shared" si="31"/>
        <v>77613287</v>
      </c>
      <c r="I118" s="511">
        <f t="shared" si="31"/>
        <v>86884386.396896631</v>
      </c>
      <c r="J118" s="511">
        <f t="shared" si="31"/>
        <v>66795422.969030336</v>
      </c>
      <c r="K118" s="511">
        <f t="shared" si="31"/>
        <v>75946430.6244317</v>
      </c>
      <c r="L118" s="511">
        <f t="shared" si="31"/>
        <v>85037441.925934598</v>
      </c>
      <c r="M118" s="511">
        <f t="shared" ref="M118:P118" si="32">L118+M108-M116</f>
        <v>93538488.090355426</v>
      </c>
      <c r="N118" s="511">
        <f t="shared" si="32"/>
        <v>102509598.98763165</v>
      </c>
      <c r="O118" s="511">
        <f t="shared" si="32"/>
        <v>109910803.1399194</v>
      </c>
      <c r="P118" s="511">
        <f t="shared" si="32"/>
        <v>118762127.72065002</v>
      </c>
      <c r="Q118" s="511">
        <f>P118+Q108-Q116</f>
        <v>127553598.55354549</v>
      </c>
      <c r="R118" s="511">
        <f>Q118+R108-R116</f>
        <v>136285240.11159259</v>
      </c>
      <c r="S118" s="511">
        <f>R118+S108-S116</f>
        <v>141827075.51597559</v>
      </c>
      <c r="T118" s="511">
        <f>S118+T108-T116</f>
        <v>150439126.53496757</v>
      </c>
      <c r="U118" s="512">
        <f>T118+U108-U116</f>
        <v>-9268586.4172200263</v>
      </c>
    </row>
    <row r="119" spans="1:21" ht="20.100000000000001" customHeight="1">
      <c r="E119" s="438"/>
      <c r="F119" s="559" t="s">
        <v>511</v>
      </c>
      <c r="G119" s="559" t="s">
        <v>510</v>
      </c>
      <c r="H119" s="614" t="s">
        <v>537</v>
      </c>
      <c r="I119" s="504"/>
      <c r="J119" s="504"/>
      <c r="K119" s="504"/>
      <c r="L119" s="504"/>
      <c r="M119" s="504"/>
      <c r="N119" s="504"/>
      <c r="O119" s="504"/>
      <c r="P119" s="504"/>
      <c r="Q119" s="504"/>
      <c r="R119" s="504"/>
      <c r="S119" s="504"/>
      <c r="T119" s="504"/>
      <c r="U119" s="504"/>
    </row>
    <row r="120" spans="1:21" ht="20.100000000000001" customHeight="1">
      <c r="A120" s="405" t="s">
        <v>121</v>
      </c>
      <c r="E120" s="438"/>
      <c r="G120" s="506"/>
      <c r="H120" s="506"/>
      <c r="I120" s="506"/>
      <c r="J120" s="506"/>
      <c r="K120" s="506"/>
      <c r="L120" s="506"/>
      <c r="M120" s="506"/>
      <c r="N120" s="506"/>
      <c r="O120" s="506"/>
      <c r="P120" s="506"/>
      <c r="Q120" s="506"/>
      <c r="R120" s="506"/>
      <c r="S120" s="506"/>
      <c r="T120" s="506"/>
      <c r="U120" s="506"/>
    </row>
    <row r="121" spans="1:21" ht="20.100000000000001" customHeight="1">
      <c r="A121" s="405" t="s">
        <v>33</v>
      </c>
      <c r="E121" s="438"/>
      <c r="G121" s="459"/>
      <c r="H121" s="459"/>
      <c r="I121" s="459"/>
      <c r="J121" s="459"/>
      <c r="K121" s="459"/>
      <c r="L121" s="459"/>
      <c r="M121" s="459"/>
      <c r="N121" s="459"/>
      <c r="O121" s="459"/>
      <c r="P121" s="459"/>
      <c r="Q121" s="459"/>
      <c r="R121" s="459"/>
      <c r="S121" s="459"/>
      <c r="T121" s="459"/>
      <c r="U121" s="579" t="s">
        <v>164</v>
      </c>
    </row>
    <row r="122" spans="1:21" ht="24" customHeight="1">
      <c r="A122" s="747"/>
      <c r="B122" s="748"/>
      <c r="C122" s="746" t="s">
        <v>201</v>
      </c>
      <c r="D122" s="746"/>
      <c r="E122" s="438"/>
      <c r="F122" s="480" t="s">
        <v>225</v>
      </c>
      <c r="G122" s="505" t="s">
        <v>226</v>
      </c>
      <c r="H122" s="505" t="s">
        <v>227</v>
      </c>
      <c r="I122" s="505" t="s">
        <v>228</v>
      </c>
      <c r="J122" s="505" t="s">
        <v>229</v>
      </c>
      <c r="K122" s="505" t="s">
        <v>230</v>
      </c>
      <c r="L122" s="505" t="s">
        <v>231</v>
      </c>
      <c r="M122" s="505" t="s">
        <v>232</v>
      </c>
      <c r="N122" s="505" t="s">
        <v>233</v>
      </c>
      <c r="O122" s="505" t="s">
        <v>234</v>
      </c>
      <c r="P122" s="505" t="s">
        <v>235</v>
      </c>
      <c r="Q122" s="505" t="s">
        <v>236</v>
      </c>
      <c r="R122" s="505" t="s">
        <v>237</v>
      </c>
      <c r="S122" s="505" t="s">
        <v>238</v>
      </c>
      <c r="T122" s="505" t="s">
        <v>239</v>
      </c>
      <c r="U122" s="505" t="s">
        <v>240</v>
      </c>
    </row>
    <row r="123" spans="1:21" ht="20.100000000000001" customHeight="1">
      <c r="A123" s="442" t="s">
        <v>117</v>
      </c>
      <c r="B123" s="443"/>
      <c r="C123" s="444" t="str">
        <f>'資料４　科目別予測'!Q118</f>
        <v>固定</v>
      </c>
      <c r="D123" s="521">
        <f>'資料４　科目別予測'!R118</f>
        <v>11487000</v>
      </c>
      <c r="E123" s="445"/>
      <c r="F123" s="560">
        <v>11487000</v>
      </c>
      <c r="G123" s="560">
        <f>基礎データー!M256</f>
        <v>11487000</v>
      </c>
      <c r="H123" s="615">
        <f>D123</f>
        <v>11487000</v>
      </c>
      <c r="I123" s="446">
        <f>D123</f>
        <v>11487000</v>
      </c>
      <c r="J123" s="446">
        <f>D123</f>
        <v>11487000</v>
      </c>
      <c r="K123" s="446">
        <f>D123</f>
        <v>11487000</v>
      </c>
      <c r="L123" s="446">
        <f>D123</f>
        <v>11487000</v>
      </c>
      <c r="M123" s="446">
        <f>D123</f>
        <v>11487000</v>
      </c>
      <c r="N123" s="446">
        <f>D123</f>
        <v>11487000</v>
      </c>
      <c r="O123" s="446">
        <f>D123</f>
        <v>11487000</v>
      </c>
      <c r="P123" s="446">
        <f>D123</f>
        <v>11487000</v>
      </c>
      <c r="Q123" s="446">
        <f>D123</f>
        <v>11487000</v>
      </c>
      <c r="R123" s="446">
        <f>D123</f>
        <v>11487000</v>
      </c>
      <c r="S123" s="446">
        <f>D123</f>
        <v>11487000</v>
      </c>
      <c r="T123" s="446">
        <f>D123</f>
        <v>11487000</v>
      </c>
      <c r="U123" s="446">
        <f>D123</f>
        <v>11487000</v>
      </c>
    </row>
    <row r="124" spans="1:21" ht="20.100000000000001" customHeight="1">
      <c r="A124" s="453" t="s">
        <v>162</v>
      </c>
      <c r="B124" s="454"/>
      <c r="C124" s="444" t="str">
        <f>'資料４　科目別予測'!Q119</f>
        <v>平均値</v>
      </c>
      <c r="D124" s="521">
        <f>'資料４　科目別予測'!R119</f>
        <v>429847</v>
      </c>
      <c r="E124" s="445"/>
      <c r="F124" s="560">
        <v>407180</v>
      </c>
      <c r="G124" s="560">
        <f>基礎データー!M257</f>
        <v>280204</v>
      </c>
      <c r="H124" s="615">
        <v>300000</v>
      </c>
      <c r="I124" s="446">
        <f>D124</f>
        <v>429847</v>
      </c>
      <c r="J124" s="446">
        <f>D124</f>
        <v>429847</v>
      </c>
      <c r="K124" s="446">
        <f>D124</f>
        <v>429847</v>
      </c>
      <c r="L124" s="446">
        <f>D124</f>
        <v>429847</v>
      </c>
      <c r="M124" s="446">
        <f>D124</f>
        <v>429847</v>
      </c>
      <c r="N124" s="446">
        <f>D124</f>
        <v>429847</v>
      </c>
      <c r="O124" s="446">
        <f>D124</f>
        <v>429847</v>
      </c>
      <c r="P124" s="446">
        <f>D124</f>
        <v>429847</v>
      </c>
      <c r="Q124" s="446">
        <f>D124</f>
        <v>429847</v>
      </c>
      <c r="R124" s="446">
        <f>D124</f>
        <v>429847</v>
      </c>
      <c r="S124" s="446">
        <f>D124</f>
        <v>429847</v>
      </c>
      <c r="T124" s="446">
        <f>D124</f>
        <v>429847</v>
      </c>
      <c r="U124" s="446">
        <f>D124</f>
        <v>429847</v>
      </c>
    </row>
    <row r="125" spans="1:21" ht="20.100000000000001" customHeight="1">
      <c r="A125" s="449" t="s">
        <v>58</v>
      </c>
      <c r="B125" s="454"/>
      <c r="C125" s="444"/>
      <c r="D125" s="483"/>
      <c r="E125" s="489"/>
      <c r="F125" s="560">
        <v>3873680</v>
      </c>
      <c r="G125" s="560">
        <f>G29</f>
        <v>3232369</v>
      </c>
      <c r="H125" s="615">
        <f t="shared" ref="H125:U125" si="33">H29</f>
        <v>4091898</v>
      </c>
      <c r="I125" s="446">
        <f t="shared" si="33"/>
        <v>2637839.0130430763</v>
      </c>
      <c r="J125" s="446">
        <f t="shared" si="33"/>
        <v>2518699.2870091447</v>
      </c>
      <c r="K125" s="446">
        <f t="shared" si="33"/>
        <v>2399626.8204404837</v>
      </c>
      <c r="L125" s="446">
        <f t="shared" si="33"/>
        <v>2280618.9450248294</v>
      </c>
      <c r="M125" s="446">
        <f t="shared" si="33"/>
        <v>2161672.9908219832</v>
      </c>
      <c r="N125" s="446">
        <f t="shared" si="33"/>
        <v>2042786.2861829223</v>
      </c>
      <c r="O125" s="446">
        <f t="shared" si="33"/>
        <v>1923956.1576686045</v>
      </c>
      <c r="P125" s="446">
        <f t="shared" si="33"/>
        <v>1805179.9299686279</v>
      </c>
      <c r="Q125" s="446">
        <f t="shared" si="33"/>
        <v>1686454.9258195602</v>
      </c>
      <c r="R125" s="446">
        <f t="shared" si="33"/>
        <v>1567778.4659231079</v>
      </c>
      <c r="S125" s="446">
        <f t="shared" si="33"/>
        <v>1449147.8688640008</v>
      </c>
      <c r="T125" s="446">
        <f t="shared" si="33"/>
        <v>1330560.4510276455</v>
      </c>
      <c r="U125" s="446">
        <f t="shared" si="33"/>
        <v>1212013.5265175281</v>
      </c>
    </row>
    <row r="126" spans="1:21" ht="20.100000000000001" customHeight="1">
      <c r="A126" s="449"/>
      <c r="B126" s="450" t="s">
        <v>41</v>
      </c>
      <c r="E126" s="438"/>
      <c r="F126" s="560">
        <v>15767860</v>
      </c>
      <c r="G126" s="560">
        <f>SUM(G123:G125)</f>
        <v>14999573</v>
      </c>
      <c r="H126" s="615">
        <f t="shared" ref="H126:U126" si="34">SUM(H123:H125)</f>
        <v>15878898</v>
      </c>
      <c r="I126" s="446">
        <f t="shared" si="34"/>
        <v>14554686.013043076</v>
      </c>
      <c r="J126" s="446">
        <f t="shared" si="34"/>
        <v>14435546.287009144</v>
      </c>
      <c r="K126" s="446">
        <f t="shared" si="34"/>
        <v>14316473.820440484</v>
      </c>
      <c r="L126" s="446">
        <f t="shared" si="34"/>
        <v>14197465.945024829</v>
      </c>
      <c r="M126" s="446">
        <f t="shared" si="34"/>
        <v>14078519.990821984</v>
      </c>
      <c r="N126" s="446">
        <f t="shared" si="34"/>
        <v>13959633.286182921</v>
      </c>
      <c r="O126" s="446">
        <f t="shared" si="34"/>
        <v>13840803.157668605</v>
      </c>
      <c r="P126" s="446">
        <f t="shared" si="34"/>
        <v>13722026.929968627</v>
      </c>
      <c r="Q126" s="446">
        <f t="shared" si="34"/>
        <v>13603301.925819561</v>
      </c>
      <c r="R126" s="446">
        <f t="shared" si="34"/>
        <v>13484625.465923108</v>
      </c>
      <c r="S126" s="446">
        <f t="shared" si="34"/>
        <v>13365994.868864</v>
      </c>
      <c r="T126" s="446">
        <f t="shared" si="34"/>
        <v>13247407.451027645</v>
      </c>
      <c r="U126" s="446">
        <f t="shared" si="34"/>
        <v>13128860.526517529</v>
      </c>
    </row>
    <row r="127" spans="1:21" ht="20.100000000000001" customHeight="1">
      <c r="A127" s="405" t="s">
        <v>72</v>
      </c>
      <c r="E127" s="438"/>
      <c r="G127" s="459"/>
      <c r="H127" s="459"/>
      <c r="I127" s="459"/>
      <c r="J127" s="459"/>
      <c r="K127" s="459"/>
      <c r="L127" s="459"/>
      <c r="M127" s="459"/>
      <c r="N127" s="459"/>
      <c r="O127" s="459"/>
      <c r="P127" s="459"/>
      <c r="Q127" s="459"/>
      <c r="R127" s="459"/>
      <c r="S127" s="459"/>
      <c r="T127" s="459"/>
      <c r="U127" s="459"/>
    </row>
    <row r="128" spans="1:21" ht="24" customHeight="1">
      <c r="A128" s="747"/>
      <c r="B128" s="748"/>
      <c r="C128" s="746" t="s">
        <v>201</v>
      </c>
      <c r="D128" s="746"/>
      <c r="E128" s="438"/>
      <c r="F128" s="480" t="s">
        <v>225</v>
      </c>
      <c r="G128" s="505" t="s">
        <v>226</v>
      </c>
      <c r="H128" s="505" t="s">
        <v>227</v>
      </c>
      <c r="I128" s="505" t="s">
        <v>228</v>
      </c>
      <c r="J128" s="505" t="s">
        <v>229</v>
      </c>
      <c r="K128" s="505" t="s">
        <v>230</v>
      </c>
      <c r="L128" s="505" t="s">
        <v>231</v>
      </c>
      <c r="M128" s="505" t="s">
        <v>232</v>
      </c>
      <c r="N128" s="505" t="s">
        <v>233</v>
      </c>
      <c r="O128" s="505" t="s">
        <v>234</v>
      </c>
      <c r="P128" s="505" t="s">
        <v>235</v>
      </c>
      <c r="Q128" s="505" t="s">
        <v>236</v>
      </c>
      <c r="R128" s="505" t="s">
        <v>237</v>
      </c>
      <c r="S128" s="505" t="s">
        <v>238</v>
      </c>
      <c r="T128" s="505" t="s">
        <v>239</v>
      </c>
      <c r="U128" s="505" t="s">
        <v>240</v>
      </c>
    </row>
    <row r="129" spans="1:21" ht="20.100000000000001" customHeight="1">
      <c r="A129" s="749" t="s">
        <v>158</v>
      </c>
      <c r="B129" s="750"/>
      <c r="C129" s="482" t="s">
        <v>210</v>
      </c>
      <c r="D129" s="483"/>
      <c r="E129" s="445"/>
      <c r="F129" s="561">
        <v>75015236</v>
      </c>
      <c r="G129" s="560">
        <f>基礎データー!M264</f>
        <v>0</v>
      </c>
      <c r="H129" s="615"/>
      <c r="I129" s="446"/>
      <c r="J129" s="446"/>
      <c r="K129" s="446"/>
      <c r="L129" s="446"/>
      <c r="M129" s="446"/>
      <c r="N129" s="446"/>
      <c r="O129" s="446"/>
      <c r="P129" s="446"/>
      <c r="Q129" s="446"/>
      <c r="R129" s="446"/>
      <c r="S129" s="446"/>
      <c r="T129" s="446"/>
      <c r="U129" s="446">
        <v>284160000</v>
      </c>
    </row>
    <row r="130" spans="1:21" ht="20.100000000000001" customHeight="1">
      <c r="A130" s="484" t="s">
        <v>159</v>
      </c>
      <c r="B130" s="490"/>
      <c r="C130" s="491" t="s">
        <v>210</v>
      </c>
      <c r="D130" s="492"/>
      <c r="E130" s="445"/>
      <c r="F130" s="565">
        <v>0</v>
      </c>
      <c r="G130" s="563"/>
      <c r="H130" s="619">
        <v>24956244</v>
      </c>
      <c r="I130" s="493"/>
      <c r="J130" s="494">
        <v>29970000</v>
      </c>
      <c r="K130" s="493"/>
      <c r="L130" s="493"/>
      <c r="M130" s="494">
        <v>1030000</v>
      </c>
      <c r="N130" s="493"/>
      <c r="O130" s="493">
        <v>2500000</v>
      </c>
      <c r="P130" s="493"/>
      <c r="Q130" s="493"/>
      <c r="R130" s="493"/>
      <c r="S130" s="493">
        <v>6160000</v>
      </c>
      <c r="T130" s="493"/>
      <c r="U130" s="493"/>
    </row>
    <row r="131" spans="1:21" ht="20.100000000000001" customHeight="1">
      <c r="A131" s="495"/>
      <c r="B131" s="496"/>
      <c r="C131" s="497"/>
      <c r="D131" s="498"/>
      <c r="E131" s="445"/>
      <c r="F131" s="578"/>
      <c r="G131" s="564"/>
      <c r="H131" s="620">
        <v>4221592</v>
      </c>
      <c r="I131" s="499"/>
      <c r="J131" s="499"/>
      <c r="K131" s="499"/>
      <c r="L131" s="499"/>
      <c r="M131" s="499"/>
      <c r="N131" s="499"/>
      <c r="O131" s="499"/>
      <c r="P131" s="499"/>
      <c r="Q131" s="499"/>
      <c r="R131" s="499"/>
      <c r="S131" s="499"/>
      <c r="T131" s="499"/>
      <c r="U131" s="499"/>
    </row>
    <row r="132" spans="1:21" ht="20.100000000000001" customHeight="1">
      <c r="A132" s="495"/>
      <c r="B132" s="496"/>
      <c r="C132" s="501"/>
      <c r="D132" s="502"/>
      <c r="E132" s="445"/>
      <c r="F132" s="566"/>
      <c r="G132" s="561"/>
      <c r="H132" s="621">
        <v>1430000</v>
      </c>
      <c r="I132" s="503"/>
      <c r="J132" s="503"/>
      <c r="K132" s="503"/>
      <c r="L132" s="503"/>
      <c r="M132" s="503"/>
      <c r="N132" s="503"/>
      <c r="O132" s="503"/>
      <c r="P132" s="503"/>
      <c r="Q132" s="503"/>
      <c r="R132" s="503"/>
      <c r="S132" s="503"/>
      <c r="T132" s="503"/>
      <c r="U132" s="503"/>
    </row>
    <row r="133" spans="1:21" ht="20.100000000000001" customHeight="1">
      <c r="A133" s="453" t="s">
        <v>160</v>
      </c>
      <c r="B133" s="485"/>
      <c r="C133" s="444" t="str">
        <f>'資料４　科目別予測'!Q126</f>
        <v>平均値</v>
      </c>
      <c r="D133" s="514">
        <f>'資料４　科目別予測'!R126</f>
        <v>490821.72727272729</v>
      </c>
      <c r="E133" s="445"/>
      <c r="F133" s="563">
        <v>331029</v>
      </c>
      <c r="G133" s="560">
        <f>基礎データー!M272</f>
        <v>284130</v>
      </c>
      <c r="H133" s="615">
        <v>0</v>
      </c>
      <c r="I133" s="446">
        <f>D133</f>
        <v>490821.72727272729</v>
      </c>
      <c r="J133" s="446">
        <f>D133</f>
        <v>490821.72727272729</v>
      </c>
      <c r="K133" s="446">
        <f>D133</f>
        <v>490821.72727272729</v>
      </c>
      <c r="L133" s="446">
        <f>D133</f>
        <v>490821.72727272729</v>
      </c>
      <c r="M133" s="446">
        <f>D133</f>
        <v>490821.72727272729</v>
      </c>
      <c r="N133" s="446">
        <f>D133</f>
        <v>490821.72727272729</v>
      </c>
      <c r="O133" s="446">
        <f>D133</f>
        <v>490821.72727272729</v>
      </c>
      <c r="P133" s="446">
        <f>D133</f>
        <v>490821.72727272729</v>
      </c>
      <c r="Q133" s="446">
        <f>D133</f>
        <v>490821.72727272729</v>
      </c>
      <c r="R133" s="446">
        <f>D133</f>
        <v>490821.72727272729</v>
      </c>
      <c r="S133" s="446">
        <f>D133</f>
        <v>490821.72727272729</v>
      </c>
      <c r="T133" s="446">
        <f>D133</f>
        <v>490821.72727272729</v>
      </c>
      <c r="U133" s="446">
        <f>D133</f>
        <v>490821.72727272729</v>
      </c>
    </row>
    <row r="134" spans="1:21" ht="20.100000000000001" customHeight="1">
      <c r="A134" s="449"/>
      <c r="B134" s="450" t="s">
        <v>41</v>
      </c>
      <c r="E134" s="438"/>
      <c r="F134" s="560">
        <v>75346265</v>
      </c>
      <c r="G134" s="560">
        <f>SUM(G129:G133)</f>
        <v>284130</v>
      </c>
      <c r="H134" s="615">
        <f t="shared" ref="H134:U134" si="35">SUM(H129:H133)</f>
        <v>30607836</v>
      </c>
      <c r="I134" s="446">
        <f t="shared" si="35"/>
        <v>490821.72727272729</v>
      </c>
      <c r="J134" s="446">
        <f t="shared" si="35"/>
        <v>30460821.727272727</v>
      </c>
      <c r="K134" s="446">
        <f t="shared" si="35"/>
        <v>490821.72727272729</v>
      </c>
      <c r="L134" s="446">
        <f t="shared" si="35"/>
        <v>490821.72727272729</v>
      </c>
      <c r="M134" s="446">
        <f t="shared" si="35"/>
        <v>1520821.7272727273</v>
      </c>
      <c r="N134" s="446">
        <f t="shared" si="35"/>
        <v>490821.72727272729</v>
      </c>
      <c r="O134" s="446">
        <f t="shared" si="35"/>
        <v>2990821.7272727275</v>
      </c>
      <c r="P134" s="446">
        <f t="shared" si="35"/>
        <v>490821.72727272729</v>
      </c>
      <c r="Q134" s="446">
        <f t="shared" si="35"/>
        <v>490821.72727272729</v>
      </c>
      <c r="R134" s="446">
        <f t="shared" si="35"/>
        <v>490821.72727272729</v>
      </c>
      <c r="S134" s="446">
        <f t="shared" si="35"/>
        <v>6650821.7272727275</v>
      </c>
      <c r="T134" s="446">
        <f t="shared" si="35"/>
        <v>490821.72727272729</v>
      </c>
      <c r="U134" s="446">
        <f t="shared" si="35"/>
        <v>284650821.72727275</v>
      </c>
    </row>
    <row r="135" spans="1:21" ht="20.100000000000001" customHeight="1" thickBot="1">
      <c r="E135" s="438"/>
      <c r="F135" s="504"/>
      <c r="G135" s="459"/>
      <c r="H135" s="592" t="s">
        <v>247</v>
      </c>
      <c r="I135" s="459"/>
      <c r="J135" s="433" t="s">
        <v>246</v>
      </c>
      <c r="K135" s="459"/>
      <c r="L135" s="459"/>
      <c r="M135" s="459" t="s">
        <v>341</v>
      </c>
      <c r="N135" s="459"/>
      <c r="O135" s="459" t="s">
        <v>342</v>
      </c>
      <c r="P135" s="459"/>
      <c r="Q135" s="459"/>
      <c r="R135" s="459"/>
      <c r="S135" s="459" t="s">
        <v>343</v>
      </c>
      <c r="T135" s="459"/>
      <c r="U135" s="459" t="s">
        <v>344</v>
      </c>
    </row>
    <row r="136" spans="1:21" ht="20.100000000000001" customHeight="1" thickBot="1">
      <c r="A136" s="486"/>
      <c r="B136" s="487" t="s">
        <v>60</v>
      </c>
      <c r="E136" s="438"/>
      <c r="F136" s="560">
        <v>113480586</v>
      </c>
      <c r="G136" s="560">
        <f t="shared" ref="G136:L136" si="36">F136+G126-G134</f>
        <v>128196029</v>
      </c>
      <c r="H136" s="615">
        <f t="shared" si="36"/>
        <v>113467091</v>
      </c>
      <c r="I136" s="511">
        <f t="shared" si="36"/>
        <v>127530955.28577034</v>
      </c>
      <c r="J136" s="511">
        <f t="shared" si="36"/>
        <v>111505679.84550676</v>
      </c>
      <c r="K136" s="511">
        <f t="shared" si="36"/>
        <v>125331331.93867451</v>
      </c>
      <c r="L136" s="511">
        <f t="shared" si="36"/>
        <v>139037976.15642661</v>
      </c>
      <c r="M136" s="511">
        <f t="shared" ref="M136:U136" si="37">L136+M126-M134</f>
        <v>151595674.41997588</v>
      </c>
      <c r="N136" s="511">
        <f t="shared" si="37"/>
        <v>165064485.97888607</v>
      </c>
      <c r="O136" s="511">
        <f t="shared" si="37"/>
        <v>175914467.40928194</v>
      </c>
      <c r="P136" s="511">
        <f t="shared" si="37"/>
        <v>189145672.61197785</v>
      </c>
      <c r="Q136" s="511">
        <f t="shared" si="37"/>
        <v>202258152.81052467</v>
      </c>
      <c r="R136" s="511">
        <f t="shared" si="37"/>
        <v>215251956.54917505</v>
      </c>
      <c r="S136" s="511">
        <f t="shared" si="37"/>
        <v>221967129.69076633</v>
      </c>
      <c r="T136" s="511">
        <f t="shared" si="37"/>
        <v>234723715.41452125</v>
      </c>
      <c r="U136" s="512">
        <f t="shared" si="37"/>
        <v>-36798245.786233962</v>
      </c>
    </row>
    <row r="137" spans="1:21" ht="15.95" customHeight="1">
      <c r="E137" s="438"/>
      <c r="F137" s="559" t="s">
        <v>511</v>
      </c>
      <c r="G137" s="559" t="s">
        <v>510</v>
      </c>
      <c r="H137" s="614" t="s">
        <v>537</v>
      </c>
      <c r="I137" s="504"/>
      <c r="J137" s="504"/>
      <c r="K137" s="504"/>
      <c r="L137" s="504"/>
      <c r="M137" s="504"/>
      <c r="N137" s="504"/>
      <c r="O137" s="504"/>
      <c r="P137" s="504"/>
      <c r="Q137" s="504"/>
      <c r="R137" s="504"/>
      <c r="S137" s="504"/>
      <c r="T137" s="504"/>
      <c r="U137" s="504"/>
    </row>
    <row r="138" spans="1:21" ht="15.95" customHeight="1">
      <c r="E138" s="438"/>
      <c r="G138" s="504"/>
      <c r="H138" s="504"/>
      <c r="I138" s="504"/>
      <c r="J138" s="504"/>
      <c r="K138" s="504"/>
      <c r="L138" s="504"/>
      <c r="M138" s="504"/>
      <c r="N138" s="504"/>
      <c r="O138" s="504"/>
      <c r="P138" s="504"/>
      <c r="Q138" s="504"/>
      <c r="R138" s="504"/>
      <c r="S138" s="504"/>
      <c r="T138" s="504"/>
      <c r="U138" s="504"/>
    </row>
    <row r="139" spans="1:21" ht="15.95" customHeight="1">
      <c r="E139" s="438"/>
      <c r="G139" s="504"/>
      <c r="H139" s="504"/>
      <c r="I139" s="504"/>
      <c r="J139" s="504"/>
      <c r="K139" s="504"/>
      <c r="L139" s="504"/>
      <c r="M139" s="504"/>
      <c r="N139" s="504"/>
      <c r="O139" s="504"/>
      <c r="P139" s="504"/>
      <c r="Q139" s="504"/>
      <c r="R139" s="504"/>
      <c r="S139" s="504"/>
      <c r="T139" s="504"/>
      <c r="U139" s="504"/>
    </row>
    <row r="140" spans="1:21" ht="15.95" customHeight="1">
      <c r="E140" s="438"/>
      <c r="G140" s="459"/>
      <c r="H140" s="459"/>
      <c r="I140" s="459"/>
      <c r="J140" s="459"/>
      <c r="K140" s="459"/>
      <c r="L140" s="459"/>
      <c r="M140" s="459"/>
      <c r="N140" s="459"/>
      <c r="O140" s="459"/>
      <c r="P140" s="459"/>
      <c r="Q140" s="459"/>
      <c r="R140" s="459"/>
      <c r="S140" s="459"/>
      <c r="T140" s="459"/>
      <c r="U140" s="459"/>
    </row>
    <row r="141" spans="1:21" ht="17.100000000000001" customHeight="1">
      <c r="E141" s="438"/>
      <c r="G141" s="459"/>
      <c r="H141" s="459"/>
      <c r="I141" s="459"/>
      <c r="J141" s="459"/>
      <c r="K141" s="459"/>
      <c r="L141" s="459"/>
      <c r="M141" s="459"/>
      <c r="N141" s="459"/>
      <c r="O141" s="459"/>
      <c r="P141" s="459"/>
      <c r="Q141" s="459"/>
      <c r="R141" s="459"/>
      <c r="S141" s="459"/>
      <c r="T141" s="459"/>
      <c r="U141" s="459"/>
    </row>
    <row r="142" spans="1:21">
      <c r="E142" s="438"/>
      <c r="G142" s="459"/>
      <c r="H142" s="459"/>
      <c r="I142" s="459"/>
      <c r="J142" s="459"/>
      <c r="K142" s="459"/>
      <c r="L142" s="459"/>
      <c r="M142" s="459"/>
      <c r="N142" s="459"/>
      <c r="O142" s="459"/>
      <c r="P142" s="459"/>
      <c r="Q142" s="459"/>
      <c r="R142" s="459"/>
      <c r="S142" s="459"/>
      <c r="T142" s="459"/>
      <c r="U142" s="459"/>
    </row>
    <row r="143" spans="1:21">
      <c r="E143" s="438"/>
      <c r="G143" s="459"/>
      <c r="H143" s="459"/>
      <c r="I143" s="459"/>
      <c r="J143" s="459"/>
      <c r="K143" s="459"/>
      <c r="L143" s="459"/>
      <c r="M143" s="459"/>
      <c r="N143" s="459"/>
      <c r="O143" s="459"/>
      <c r="P143" s="459"/>
      <c r="Q143" s="459"/>
      <c r="R143" s="459"/>
      <c r="S143" s="459"/>
      <c r="T143" s="459"/>
      <c r="U143" s="459"/>
    </row>
    <row r="144" spans="1:21">
      <c r="E144" s="438"/>
      <c r="G144" s="459"/>
      <c r="H144" s="459"/>
      <c r="I144" s="459"/>
      <c r="J144" s="459"/>
      <c r="K144" s="459"/>
      <c r="L144" s="459"/>
      <c r="M144" s="459"/>
      <c r="N144" s="459"/>
      <c r="O144" s="459"/>
      <c r="P144" s="459"/>
      <c r="Q144" s="459"/>
      <c r="R144" s="459"/>
      <c r="S144" s="459"/>
      <c r="T144" s="459"/>
      <c r="U144" s="459"/>
    </row>
    <row r="145" spans="7:21">
      <c r="G145" s="459"/>
      <c r="H145" s="459"/>
      <c r="I145" s="459"/>
      <c r="J145" s="459"/>
      <c r="K145" s="459"/>
      <c r="L145" s="459"/>
      <c r="M145" s="459"/>
      <c r="N145" s="459"/>
      <c r="O145" s="459"/>
      <c r="P145" s="459"/>
      <c r="Q145" s="459"/>
      <c r="R145" s="459"/>
      <c r="S145" s="459"/>
      <c r="T145" s="459"/>
      <c r="U145" s="459"/>
    </row>
  </sheetData>
  <mergeCells count="42">
    <mergeCell ref="C92:D92"/>
    <mergeCell ref="T1:U1"/>
    <mergeCell ref="T2:U2"/>
    <mergeCell ref="C7:D7"/>
    <mergeCell ref="C1:E1"/>
    <mergeCell ref="C2:E2"/>
    <mergeCell ref="C33:D33"/>
    <mergeCell ref="C50:D50"/>
    <mergeCell ref="C56:D56"/>
    <mergeCell ref="C68:D68"/>
    <mergeCell ref="C74:D74"/>
    <mergeCell ref="C86:D86"/>
    <mergeCell ref="A34:B34"/>
    <mergeCell ref="A40:B40"/>
    <mergeCell ref="A41:B41"/>
    <mergeCell ref="C25:C29"/>
    <mergeCell ref="C34:D34"/>
    <mergeCell ref="C40:D40"/>
    <mergeCell ref="A7:B7"/>
    <mergeCell ref="A14:B14"/>
    <mergeCell ref="A19:B19"/>
    <mergeCell ref="C14:D14"/>
    <mergeCell ref="A21:B21"/>
    <mergeCell ref="A129:B129"/>
    <mergeCell ref="A104:B104"/>
    <mergeCell ref="A50:B50"/>
    <mergeCell ref="A56:B56"/>
    <mergeCell ref="A57:B57"/>
    <mergeCell ref="A68:B68"/>
    <mergeCell ref="A74:B74"/>
    <mergeCell ref="A75:B75"/>
    <mergeCell ref="A86:B86"/>
    <mergeCell ref="A92:B92"/>
    <mergeCell ref="A93:B93"/>
    <mergeCell ref="C104:D104"/>
    <mergeCell ref="C110:D110"/>
    <mergeCell ref="C122:D122"/>
    <mergeCell ref="C128:D128"/>
    <mergeCell ref="A110:B110"/>
    <mergeCell ref="A111:B111"/>
    <mergeCell ref="A122:B122"/>
    <mergeCell ref="A128:B128"/>
  </mergeCells>
  <phoneticPr fontId="1"/>
  <pageMargins left="0.23622047244094491" right="0.23622047244094491" top="0.35433070866141736" bottom="0.35433070866141736" header="0.31496062992125984" footer="0.31496062992125984"/>
  <pageSetup paperSize="9" scale="70" fitToHeight="0" orientation="landscape" r:id="rId1"/>
  <headerFooter>
    <oddFooter>&amp;C&amp;P / &amp;N ページ</oddFooter>
  </headerFooter>
  <rowBreaks count="3" manualBreakCount="3">
    <brk id="30" max="20" man="1"/>
    <brk id="65" max="20" man="1"/>
    <brk id="101" max="20" man="1"/>
  </rowBreaks>
  <ignoredErrors>
    <ignoredError sqref="I10:J1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2B3AF-144E-40B9-BAFB-9F4DB441A959}">
  <dimension ref="A1:E12"/>
  <sheetViews>
    <sheetView workbookViewId="0">
      <selection activeCell="I12" sqref="I12"/>
    </sheetView>
  </sheetViews>
  <sheetFormatPr defaultRowHeight="13.5"/>
  <cols>
    <col min="1" max="1" width="3.75" style="180" customWidth="1"/>
    <col min="2" max="2" width="13.625" style="526" customWidth="1"/>
    <col min="3" max="3" width="20.5" style="526" customWidth="1"/>
    <col min="4" max="4" width="26.125" style="319" customWidth="1"/>
    <col min="5" max="5" width="15.5" style="318" bestFit="1" customWidth="1"/>
    <col min="6" max="16384" width="9" style="318"/>
  </cols>
  <sheetData>
    <row r="1" spans="1:5" ht="25.5">
      <c r="A1" s="745" t="s">
        <v>514</v>
      </c>
      <c r="B1" s="745"/>
      <c r="C1" s="366"/>
      <c r="E1" s="525">
        <v>44577</v>
      </c>
    </row>
    <row r="2" spans="1:5">
      <c r="E2" s="527" t="s">
        <v>28</v>
      </c>
    </row>
    <row r="4" spans="1:5" ht="17.25">
      <c r="A4" s="768" t="s">
        <v>373</v>
      </c>
      <c r="B4" s="768"/>
      <c r="C4" s="768"/>
      <c r="D4" s="768"/>
      <c r="E4" s="768"/>
    </row>
    <row r="6" spans="1:5" s="180" customFormat="1">
      <c r="A6" s="528" t="s">
        <v>167</v>
      </c>
      <c r="B6" s="765" t="s">
        <v>374</v>
      </c>
      <c r="C6" s="766"/>
      <c r="D6" s="767" t="s">
        <v>375</v>
      </c>
      <c r="E6" s="767"/>
    </row>
    <row r="7" spans="1:5" ht="138" customHeight="1">
      <c r="A7" s="315">
        <v>1</v>
      </c>
      <c r="B7" s="762" t="s">
        <v>376</v>
      </c>
      <c r="C7" s="763"/>
      <c r="D7" s="764" t="s">
        <v>382</v>
      </c>
      <c r="E7" s="764"/>
    </row>
    <row r="8" spans="1:5" ht="168.75" customHeight="1">
      <c r="A8" s="315">
        <v>2</v>
      </c>
      <c r="B8" s="762" t="s">
        <v>377</v>
      </c>
      <c r="C8" s="763"/>
      <c r="D8" s="764" t="s">
        <v>383</v>
      </c>
      <c r="E8" s="764"/>
    </row>
    <row r="9" spans="1:5" ht="94.5" customHeight="1">
      <c r="A9" s="315">
        <v>3</v>
      </c>
      <c r="B9" s="762" t="s">
        <v>379</v>
      </c>
      <c r="C9" s="763"/>
      <c r="D9" s="764" t="s">
        <v>384</v>
      </c>
      <c r="E9" s="764"/>
    </row>
    <row r="10" spans="1:5" ht="103.5" customHeight="1">
      <c r="A10" s="315">
        <v>4</v>
      </c>
      <c r="B10" s="762" t="s">
        <v>521</v>
      </c>
      <c r="C10" s="763"/>
      <c r="D10" s="764" t="s">
        <v>535</v>
      </c>
      <c r="E10" s="764"/>
    </row>
    <row r="11" spans="1:5" ht="81" customHeight="1">
      <c r="A11" s="315">
        <v>5</v>
      </c>
      <c r="B11" s="762" t="s">
        <v>380</v>
      </c>
      <c r="C11" s="763"/>
      <c r="D11" s="764" t="s">
        <v>381</v>
      </c>
      <c r="E11" s="764"/>
    </row>
    <row r="12" spans="1:5" ht="61.5" customHeight="1">
      <c r="A12" s="315">
        <v>6</v>
      </c>
      <c r="B12" s="762"/>
      <c r="C12" s="763"/>
      <c r="D12" s="769"/>
      <c r="E12" s="769"/>
    </row>
  </sheetData>
  <mergeCells count="16">
    <mergeCell ref="B11:C11"/>
    <mergeCell ref="B12:C12"/>
    <mergeCell ref="D10:E10"/>
    <mergeCell ref="A1:B1"/>
    <mergeCell ref="B6:C6"/>
    <mergeCell ref="B7:C7"/>
    <mergeCell ref="B8:C8"/>
    <mergeCell ref="B9:C9"/>
    <mergeCell ref="B10:C10"/>
    <mergeCell ref="D6:E6"/>
    <mergeCell ref="A4:E4"/>
    <mergeCell ref="D7:E7"/>
    <mergeCell ref="D8:E8"/>
    <mergeCell ref="D9:E9"/>
    <mergeCell ref="D11:E11"/>
    <mergeCell ref="D12:E12"/>
  </mergeCells>
  <phoneticPr fontId="1"/>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26C99-461D-43F0-98DA-402B22EB3B0C}">
  <dimension ref="A1:AN44"/>
  <sheetViews>
    <sheetView zoomScaleNormal="100" workbookViewId="0">
      <selection activeCell="M4" sqref="M4"/>
    </sheetView>
  </sheetViews>
  <sheetFormatPr defaultRowHeight="18.75"/>
  <cols>
    <col min="1" max="2" width="6.625" customWidth="1"/>
    <col min="3" max="3" width="7.25" bestFit="1" customWidth="1"/>
    <col min="4" max="7" width="6.625" customWidth="1"/>
    <col min="8" max="8" width="9.625" customWidth="1"/>
    <col min="9" max="9" width="13" customWidth="1"/>
    <col min="10" max="13" width="6.625" customWidth="1"/>
    <col min="14" max="27" width="8.625" customWidth="1"/>
  </cols>
  <sheetData>
    <row r="1" spans="1:40">
      <c r="A1" s="770" t="s">
        <v>490</v>
      </c>
      <c r="B1" s="770"/>
      <c r="K1" s="771">
        <v>44682</v>
      </c>
      <c r="L1" s="772"/>
      <c r="N1" t="s">
        <v>378</v>
      </c>
    </row>
    <row r="2" spans="1:40">
      <c r="K2" s="773" t="s">
        <v>28</v>
      </c>
      <c r="L2" s="773"/>
      <c r="O2" t="s">
        <v>350</v>
      </c>
      <c r="P2" t="s">
        <v>351</v>
      </c>
      <c r="Q2" t="s">
        <v>352</v>
      </c>
      <c r="R2" t="s">
        <v>353</v>
      </c>
      <c r="S2" t="s">
        <v>354</v>
      </c>
      <c r="T2" t="s">
        <v>355</v>
      </c>
      <c r="U2" t="s">
        <v>356</v>
      </c>
      <c r="V2" t="s">
        <v>357</v>
      </c>
      <c r="W2" t="s">
        <v>358</v>
      </c>
      <c r="X2" t="s">
        <v>359</v>
      </c>
      <c r="Y2" t="s">
        <v>360</v>
      </c>
      <c r="Z2" t="s">
        <v>361</v>
      </c>
      <c r="AA2" t="s">
        <v>362</v>
      </c>
      <c r="AB2" t="s">
        <v>363</v>
      </c>
      <c r="AC2" t="s">
        <v>364</v>
      </c>
    </row>
    <row r="3" spans="1:40">
      <c r="N3" t="s">
        <v>249</v>
      </c>
      <c r="O3" s="280">
        <f>【試算用】シミュレーション!G46</f>
        <v>221359200</v>
      </c>
      <c r="P3" s="280">
        <f>【試算用】シミュレーション!H46</f>
        <v>241211040</v>
      </c>
      <c r="Q3" s="280">
        <f>【試算用】シミュレーション!I46</f>
        <v>259928238.03030303</v>
      </c>
      <c r="R3" s="280">
        <f>【試算用】シミュレーション!J46</f>
        <v>278645436.06060606</v>
      </c>
      <c r="S3" s="280">
        <f>【試算用】シミュレーション!K46</f>
        <v>297362634.09090912</v>
      </c>
      <c r="T3" s="280">
        <f>【試算用】シミュレーション!L46</f>
        <v>316079832.12121218</v>
      </c>
      <c r="U3" s="280">
        <f>【試算用】シミュレーション!M46</f>
        <v>264797030.15151525</v>
      </c>
      <c r="V3" s="280">
        <f>【試算用】シミュレーション!N46</f>
        <v>283514228.18181831</v>
      </c>
      <c r="W3" s="280">
        <f>【試算用】シミュレーション!O46</f>
        <v>302231426.21212137</v>
      </c>
      <c r="X3" s="280">
        <f>【試算用】シミュレーション!P46</f>
        <v>320948624.24242443</v>
      </c>
      <c r="Y3" s="280">
        <f>【試算用】シミュレーション!Q46</f>
        <v>339665822.27272749</v>
      </c>
      <c r="Z3" s="280">
        <f>【試算用】シミュレーション!R46</f>
        <v>248383020.30303055</v>
      </c>
      <c r="AA3" s="280">
        <f>【試算用】シミュレーション!S46</f>
        <v>267100218.33333361</v>
      </c>
      <c r="AB3" s="280">
        <f>【試算用】シミュレーション!T46</f>
        <v>285817416.36363667</v>
      </c>
      <c r="AC3" s="280">
        <f>【試算用】シミュレーション!U46</f>
        <v>33594614.393939734</v>
      </c>
    </row>
    <row r="4" spans="1:40" ht="24">
      <c r="A4" s="774" t="s">
        <v>484</v>
      </c>
      <c r="B4" s="775"/>
      <c r="C4" s="775"/>
      <c r="D4" s="775"/>
      <c r="E4" s="775"/>
      <c r="F4" s="775"/>
      <c r="G4" s="775"/>
      <c r="H4" s="775"/>
      <c r="I4" s="775"/>
      <c r="J4" s="775"/>
      <c r="K4" s="775"/>
      <c r="L4" s="775"/>
      <c r="N4" t="s">
        <v>250</v>
      </c>
      <c r="O4" s="280">
        <f>【試算用】シミュレーション!G64</f>
        <v>217841469</v>
      </c>
      <c r="P4" s="280">
        <f>【試算用】シミュレーション!H64</f>
        <v>198452028</v>
      </c>
      <c r="Q4" s="280">
        <f>【試算用】シミュレーション!I64</f>
        <v>213913953.7967588</v>
      </c>
      <c r="R4" s="280">
        <f>【試算用】シミュレーション!J64</f>
        <v>195953192.76915589</v>
      </c>
      <c r="S4" s="280">
        <f>【試算用】シミュレーション!K64</f>
        <v>211169814.17914513</v>
      </c>
      <c r="T4" s="280">
        <f>【試算用】シミュレーション!L64</f>
        <v>226263884.54092547</v>
      </c>
      <c r="U4" s="280">
        <f>【試算用】シミュレーション!M64</f>
        <v>240135467.61926466</v>
      </c>
      <c r="V4" s="280">
        <f>【試算用】シミュレーション!N64</f>
        <v>254984624.42773953</v>
      </c>
      <c r="W4" s="280">
        <f>【試算用】シミュレーション!O64</f>
        <v>266791413.22689265</v>
      </c>
      <c r="X4" s="280">
        <f>【試算用】シミュレーション!P64</f>
        <v>281395889.52230519</v>
      </c>
      <c r="Y4" s="280">
        <f>【試算用】シミュレーション!Q64</f>
        <v>295878106.06258595</v>
      </c>
      <c r="Z4" s="280">
        <f>【試算用】シミュレーション!R64</f>
        <v>310238112.83727568</v>
      </c>
      <c r="AA4" s="280">
        <f>【試算用】シミュレーション!S64</f>
        <v>317405957.07466727</v>
      </c>
      <c r="AB4" s="280">
        <f>【試算用】シミュレーション!T64</f>
        <v>331521683.23954082</v>
      </c>
      <c r="AC4" s="280">
        <f>【試算用】シミュレーション!U64</f>
        <v>84815333.030813754</v>
      </c>
    </row>
    <row r="5" spans="1:40">
      <c r="N5" t="s">
        <v>251</v>
      </c>
      <c r="O5" s="280">
        <f>【試算用】シミュレーション!G82</f>
        <v>155347291</v>
      </c>
      <c r="P5" s="280">
        <f>【試算用】シミュレーション!H82</f>
        <v>138312725</v>
      </c>
      <c r="Q5" s="280">
        <f>【試算用】シミュレーション!I82</f>
        <v>151520260.02882293</v>
      </c>
      <c r="R5" s="280">
        <f>【試算用】シミュレーション!J82</f>
        <v>131313628.92106025</v>
      </c>
      <c r="S5" s="280">
        <f>【試算用】シミュレーション!K82</f>
        <v>144292896.12837353</v>
      </c>
      <c r="T5" s="280">
        <f>【試算用】シミュレーション!L82</f>
        <v>157158123.54550305</v>
      </c>
      <c r="U5" s="280">
        <f>【試算用】シミュレーション!M82</f>
        <v>168909370.50870776</v>
      </c>
      <c r="V5" s="280">
        <f>【試算用】シミュレーション!N82</f>
        <v>181546693.79412788</v>
      </c>
      <c r="W5" s="280">
        <f>【試算用】シミュレーション!O82</f>
        <v>191570147.61606959</v>
      </c>
      <c r="X5" s="280">
        <f>【試算用】シミュレーション!P82</f>
        <v>203979783.62521178</v>
      </c>
      <c r="Y5" s="280">
        <f>【試算用】シミュレーション!Q82</f>
        <v>216275650.90673456</v>
      </c>
      <c r="Z5" s="280">
        <f>【試算用】シミュレーション!R82</f>
        <v>228457795.97836933</v>
      </c>
      <c r="AA5" s="280">
        <f>【試算用】シミュレーション!S82</f>
        <v>234476262.78837016</v>
      </c>
      <c r="AB5" s="280">
        <f>【試算用】シミュレーション!T82</f>
        <v>246431092.71340635</v>
      </c>
      <c r="AC5" s="280">
        <f>【試算用】シミュレーション!U82</f>
        <v>18972324.556375712</v>
      </c>
    </row>
    <row r="6" spans="1:40">
      <c r="N6" t="s">
        <v>252</v>
      </c>
      <c r="O6" s="280">
        <f>【試算用】シミュレーション!G100</f>
        <v>251009425</v>
      </c>
      <c r="P6" s="280">
        <f>【試算用】シミュレーション!H100</f>
        <v>225112566</v>
      </c>
      <c r="Q6" s="280">
        <f>【試算用】シミュレーション!I100</f>
        <v>246985081.26503408</v>
      </c>
      <c r="R6" s="280">
        <f>【試算用】シミュレーション!J100</f>
        <v>235380946.01324111</v>
      </c>
      <c r="S6" s="280">
        <f>【試算用】シミュレーション!K100</f>
        <v>256900259.9713847</v>
      </c>
      <c r="T6" s="280">
        <f>【試算用】シミュレーション!L100</f>
        <v>278243118.90987617</v>
      </c>
      <c r="U6" s="280">
        <f>【試算用】シミュレーション!M100</f>
        <v>297709614.64036059</v>
      </c>
      <c r="V6" s="280">
        <f>【試算用】シミュレーション!N100</f>
        <v>318699835.01318324</v>
      </c>
      <c r="W6" s="280">
        <f>【試算用】シミュレーション!O100</f>
        <v>335323863.91473538</v>
      </c>
      <c r="X6" s="280">
        <f>【試算用】シミュレーション!P100</f>
        <v>355961781.26467961</v>
      </c>
      <c r="Y6" s="280">
        <f>【試算用】シミュレーション!Q100</f>
        <v>376423663.01305419</v>
      </c>
      <c r="Z6" s="280">
        <f>【試算用】シミュレーション!R100</f>
        <v>396709581.13725573</v>
      </c>
      <c r="AA6" s="280">
        <f>【試算用】シミュレーション!S100</f>
        <v>406669603.63890034</v>
      </c>
      <c r="AB6" s="280">
        <f>【試算用】シミュレーション!T100</f>
        <v>426603794.54056281</v>
      </c>
      <c r="AC6" s="280">
        <f>【試算用】シミュレーション!U100</f>
        <v>40102213.882393003</v>
      </c>
    </row>
    <row r="7" spans="1:40">
      <c r="N7" t="s">
        <v>253</v>
      </c>
      <c r="O7" s="280">
        <f>【試算用】シミュレーション!G118</f>
        <v>85111215</v>
      </c>
      <c r="P7" s="280">
        <f>【試算用】シミュレーション!H118</f>
        <v>77613287</v>
      </c>
      <c r="Q7" s="280">
        <f>【試算用】シミュレーション!I118</f>
        <v>87483426.396896631</v>
      </c>
      <c r="R7" s="280">
        <f>【試算用】シミュレーション!J118</f>
        <v>67993502.969030336</v>
      </c>
      <c r="S7" s="280">
        <f>【試算用】シミュレーション!K118</f>
        <v>77743550.6244317</v>
      </c>
      <c r="T7" s="280">
        <f>【試算用】シミュレーション!L118</f>
        <v>87433601.925934598</v>
      </c>
      <c r="U7" s="280">
        <f>【試算用】シミュレーション!M118</f>
        <v>96533688.090355426</v>
      </c>
      <c r="V7" s="280">
        <f>【試算用】シミュレーション!N118</f>
        <v>106103838.98763165</v>
      </c>
      <c r="W7" s="280">
        <f>【試算用】シミュレーション!O118</f>
        <v>114104083.1399194</v>
      </c>
      <c r="X7" s="280">
        <f>【試算用】シミュレーション!P118</f>
        <v>123554447.72065002</v>
      </c>
      <c r="Y7" s="280">
        <f>【試算用】シミュレーション!Q118</f>
        <v>132944958.55354549</v>
      </c>
      <c r="Z7" s="280">
        <f>【試算用】シミュレーション!R118</f>
        <v>142275640.11159259</v>
      </c>
      <c r="AA7" s="280">
        <f>【試算用】シミュレーション!S118</f>
        <v>148416515.51597559</v>
      </c>
      <c r="AB7" s="280">
        <f>【試算用】シミュレーション!T118</f>
        <v>157627606.53496757</v>
      </c>
      <c r="AC7" s="280">
        <f>【試算用】シミュレーション!U118</f>
        <v>-1481066.4172200263</v>
      </c>
    </row>
    <row r="8" spans="1:40">
      <c r="N8" t="s">
        <v>254</v>
      </c>
      <c r="O8" s="280">
        <f>【試算用】シミュレーション!G136</f>
        <v>128196029</v>
      </c>
      <c r="P8" s="280">
        <f>【試算用】シミュレーション!H136</f>
        <v>113467091</v>
      </c>
      <c r="Q8" s="280">
        <f>【試算用】シミュレーション!I136</f>
        <v>128641675.28577034</v>
      </c>
      <c r="R8" s="280">
        <f>【試算用】シミュレーション!J136</f>
        <v>113727119.84550676</v>
      </c>
      <c r="S8" s="280">
        <f>【試算用】シミュレーション!K136</f>
        <v>128663491.93867451</v>
      </c>
      <c r="T8" s="280">
        <f>【試算用】シミュレーション!L136</f>
        <v>143480856.15642661</v>
      </c>
      <c r="U8" s="280">
        <f>【試算用】シミュレーション!M136</f>
        <v>157149274.41997588</v>
      </c>
      <c r="V8" s="280">
        <f>【試算用】シミュレーション!N136</f>
        <v>171728805.97888607</v>
      </c>
      <c r="W8" s="280">
        <f>【試算用】シミュレーション!O136</f>
        <v>183689507.40928194</v>
      </c>
      <c r="X8" s="280">
        <f>【試算用】シミュレーション!P136</f>
        <v>198031432.61197785</v>
      </c>
      <c r="Y8" s="280">
        <f>【試算用】シミュレーション!Q136</f>
        <v>212254632.81052467</v>
      </c>
      <c r="Z8" s="280">
        <f>【試算用】シミュレーション!R136</f>
        <v>226359156.54917505</v>
      </c>
      <c r="AA8" s="280">
        <f>【試算用】シミュレーション!S136</f>
        <v>234185049.69076633</v>
      </c>
      <c r="AB8" s="280">
        <f>【試算用】シミュレーション!T136</f>
        <v>248052355.41452125</v>
      </c>
      <c r="AC8" s="280">
        <f>【試算用】シミュレーション!U136</f>
        <v>-22358885.786233962</v>
      </c>
    </row>
    <row r="10" spans="1:40">
      <c r="N10" s="632" t="s">
        <v>483</v>
      </c>
      <c r="O10" s="632"/>
      <c r="P10" s="632"/>
      <c r="Q10" s="632"/>
    </row>
    <row r="11" spans="1:40">
      <c r="O11" t="s">
        <v>350</v>
      </c>
      <c r="P11" t="s">
        <v>351</v>
      </c>
      <c r="Q11" t="s">
        <v>352</v>
      </c>
      <c r="R11" t="s">
        <v>353</v>
      </c>
      <c r="S11" t="s">
        <v>354</v>
      </c>
      <c r="T11" t="s">
        <v>355</v>
      </c>
      <c r="U11" t="s">
        <v>356</v>
      </c>
      <c r="V11" t="s">
        <v>357</v>
      </c>
      <c r="W11" t="s">
        <v>358</v>
      </c>
      <c r="X11" t="s">
        <v>359</v>
      </c>
      <c r="Y11" t="s">
        <v>360</v>
      </c>
      <c r="Z11" t="s">
        <v>361</v>
      </c>
      <c r="AA11" t="s">
        <v>362</v>
      </c>
      <c r="AB11" t="s">
        <v>363</v>
      </c>
      <c r="AC11" t="s">
        <v>364</v>
      </c>
    </row>
    <row r="12" spans="1:40">
      <c r="N12" t="s">
        <v>249</v>
      </c>
      <c r="O12" s="280">
        <v>221359200</v>
      </c>
      <c r="P12" s="280">
        <v>241211040</v>
      </c>
      <c r="Q12" s="280">
        <v>259928238.03030303</v>
      </c>
      <c r="R12" s="280">
        <v>278645436.06060606</v>
      </c>
      <c r="S12" s="280">
        <v>297362634.09090912</v>
      </c>
      <c r="T12" s="280">
        <v>316079832.12121218</v>
      </c>
      <c r="U12" s="280">
        <v>264797030.15151525</v>
      </c>
      <c r="V12" s="280">
        <v>283514228.18181831</v>
      </c>
      <c r="W12" s="280">
        <v>302231426.21212137</v>
      </c>
      <c r="X12" s="280">
        <v>320948624.24242443</v>
      </c>
      <c r="Y12" s="280">
        <v>339665822.27272749</v>
      </c>
      <c r="Z12" s="280">
        <v>248383020.30303055</v>
      </c>
      <c r="AA12" s="280">
        <v>267100218.33333361</v>
      </c>
      <c r="AB12" s="280">
        <v>285817416.36363667</v>
      </c>
      <c r="AC12" s="280">
        <v>33594614.393939734</v>
      </c>
    </row>
    <row r="13" spans="1:40">
      <c r="N13" t="s">
        <v>250</v>
      </c>
      <c r="O13" s="280">
        <v>217841469</v>
      </c>
      <c r="P13" s="280">
        <v>198452028</v>
      </c>
      <c r="Q13" s="280">
        <v>212526393.7967588</v>
      </c>
      <c r="R13" s="280">
        <v>193178072.76915589</v>
      </c>
      <c r="S13" s="280">
        <v>207007134.17914513</v>
      </c>
      <c r="T13" s="280">
        <v>220713644.54092547</v>
      </c>
      <c r="U13" s="280">
        <v>233197667.61926466</v>
      </c>
      <c r="V13" s="280">
        <v>246659264.42773953</v>
      </c>
      <c r="W13" s="280">
        <v>257078493.22689262</v>
      </c>
      <c r="X13" s="280">
        <v>270295409.52230519</v>
      </c>
      <c r="Y13" s="280">
        <v>283390066.06258595</v>
      </c>
      <c r="Z13" s="280">
        <v>296362512.83727568</v>
      </c>
      <c r="AA13" s="280">
        <v>302142797.07466727</v>
      </c>
      <c r="AB13" s="280">
        <v>314870963.23954082</v>
      </c>
      <c r="AC13" s="280">
        <v>66777053.030813754</v>
      </c>
    </row>
    <row r="14" spans="1:40">
      <c r="N14" t="s">
        <v>251</v>
      </c>
      <c r="O14" s="280">
        <v>155347291</v>
      </c>
      <c r="P14" s="280">
        <v>138312725</v>
      </c>
      <c r="Q14" s="280">
        <v>150333340.02882293</v>
      </c>
      <c r="R14" s="280">
        <v>128939788.92106025</v>
      </c>
      <c r="S14" s="280">
        <v>140732136.12837353</v>
      </c>
      <c r="T14" s="280">
        <v>152410443.54550305</v>
      </c>
      <c r="U14" s="280">
        <v>162974770.50870776</v>
      </c>
      <c r="V14" s="280">
        <v>174425173.79412788</v>
      </c>
      <c r="W14" s="280">
        <v>183261707.61606959</v>
      </c>
      <c r="X14" s="280">
        <v>194484423.62521178</v>
      </c>
      <c r="Y14" s="280">
        <v>205593370.90673456</v>
      </c>
      <c r="Z14" s="280">
        <v>216588595.97836933</v>
      </c>
      <c r="AA14" s="280">
        <v>221420142.78837016</v>
      </c>
      <c r="AB14" s="280">
        <v>232188052.71340635</v>
      </c>
      <c r="AC14" s="588">
        <v>3542364.5563757122</v>
      </c>
    </row>
    <row r="15" spans="1:40">
      <c r="N15" t="s">
        <v>252</v>
      </c>
      <c r="O15" s="280">
        <v>251009425</v>
      </c>
      <c r="P15" s="280">
        <v>225112566</v>
      </c>
      <c r="Q15" s="280">
        <v>245021521.26503408</v>
      </c>
      <c r="R15" s="280">
        <v>231453826.01324108</v>
      </c>
      <c r="S15" s="280">
        <v>251009579.97138467</v>
      </c>
      <c r="T15" s="280">
        <v>270388878.90987611</v>
      </c>
      <c r="U15" s="280">
        <v>287891814.64036053</v>
      </c>
      <c r="V15" s="280">
        <v>306918475.01318318</v>
      </c>
      <c r="W15" s="280">
        <v>321578943.91473532</v>
      </c>
      <c r="X15" s="280">
        <v>340253301.26467961</v>
      </c>
      <c r="Y15" s="280">
        <v>358751623.01305419</v>
      </c>
      <c r="Z15" s="280">
        <v>377073981.13725573</v>
      </c>
      <c r="AA15" s="280">
        <v>385070443.63890034</v>
      </c>
      <c r="AB15" s="280">
        <v>403041074.54056281</v>
      </c>
      <c r="AC15" s="280">
        <v>14575933.882393003</v>
      </c>
    </row>
    <row r="16" spans="1:40">
      <c r="N16" t="s">
        <v>253</v>
      </c>
      <c r="O16" s="280">
        <v>85111215</v>
      </c>
      <c r="P16" s="280">
        <v>77613287</v>
      </c>
      <c r="Q16" s="280">
        <v>86884386.396896631</v>
      </c>
      <c r="R16" s="280">
        <v>66795422.969030336</v>
      </c>
      <c r="S16" s="280">
        <v>75946430.6244317</v>
      </c>
      <c r="T16" s="280">
        <v>85037441.925934598</v>
      </c>
      <c r="U16" s="280">
        <v>93538488.090355426</v>
      </c>
      <c r="V16" s="280">
        <v>102509598.98763165</v>
      </c>
      <c r="W16" s="280">
        <v>109910803.1399194</v>
      </c>
      <c r="X16" s="280">
        <v>118762127.72065002</v>
      </c>
      <c r="Y16" s="280">
        <v>127553598.55354549</v>
      </c>
      <c r="Z16" s="280">
        <v>136285240.11159259</v>
      </c>
      <c r="AA16" s="280">
        <v>141827075.51597559</v>
      </c>
      <c r="AB16" s="280">
        <v>150439126.53496757</v>
      </c>
      <c r="AC16" s="313">
        <v>-9268586.4172200263</v>
      </c>
      <c r="AN16" s="209"/>
    </row>
    <row r="17" spans="14:29">
      <c r="N17" t="s">
        <v>254</v>
      </c>
      <c r="O17" s="280">
        <v>128196029</v>
      </c>
      <c r="P17" s="280">
        <v>113467091</v>
      </c>
      <c r="Q17" s="280">
        <v>127530955.28577034</v>
      </c>
      <c r="R17" s="280">
        <v>111505679.84550676</v>
      </c>
      <c r="S17" s="280">
        <v>125331331.93867451</v>
      </c>
      <c r="T17" s="280">
        <v>139037976.15642661</v>
      </c>
      <c r="U17" s="280">
        <v>151595674.41997588</v>
      </c>
      <c r="V17" s="280">
        <v>165064485.97888607</v>
      </c>
      <c r="W17" s="280">
        <v>175914467.40928194</v>
      </c>
      <c r="X17" s="280">
        <v>189145672.61197785</v>
      </c>
      <c r="Y17" s="280">
        <v>202258152.81052467</v>
      </c>
      <c r="Z17" s="280">
        <v>215251956.54917505</v>
      </c>
      <c r="AA17" s="280">
        <v>221967129.69076633</v>
      </c>
      <c r="AB17" s="280">
        <v>234723715.41452125</v>
      </c>
      <c r="AC17" s="313">
        <v>-36798245.786233962</v>
      </c>
    </row>
    <row r="19" spans="14:29">
      <c r="N19" s="632" t="s">
        <v>485</v>
      </c>
      <c r="O19" s="632"/>
      <c r="P19" s="632"/>
      <c r="Q19" s="632"/>
    </row>
    <row r="20" spans="14:29">
      <c r="O20" t="s">
        <v>350</v>
      </c>
      <c r="P20" t="s">
        <v>351</v>
      </c>
      <c r="Q20" t="s">
        <v>352</v>
      </c>
      <c r="R20" t="s">
        <v>353</v>
      </c>
      <c r="S20" t="s">
        <v>354</v>
      </c>
      <c r="T20" t="s">
        <v>355</v>
      </c>
      <c r="U20" t="s">
        <v>356</v>
      </c>
      <c r="V20" t="s">
        <v>357</v>
      </c>
      <c r="W20" t="s">
        <v>358</v>
      </c>
      <c r="X20" t="s">
        <v>359</v>
      </c>
      <c r="Y20" t="s">
        <v>360</v>
      </c>
      <c r="Z20" t="s">
        <v>361</v>
      </c>
      <c r="AA20" t="s">
        <v>362</v>
      </c>
      <c r="AB20" t="s">
        <v>363</v>
      </c>
      <c r="AC20" t="s">
        <v>364</v>
      </c>
    </row>
    <row r="21" spans="14:29">
      <c r="N21" t="s">
        <v>249</v>
      </c>
      <c r="O21" s="280">
        <v>221359200</v>
      </c>
      <c r="P21" s="280">
        <v>241211040</v>
      </c>
      <c r="Q21" s="280">
        <v>259928238.03030303</v>
      </c>
      <c r="R21" s="280">
        <v>278645436.06060606</v>
      </c>
      <c r="S21" s="280">
        <v>297362634.09090912</v>
      </c>
      <c r="T21" s="280">
        <v>316079832.12121218</v>
      </c>
      <c r="U21" s="280">
        <v>264797030.15151525</v>
      </c>
      <c r="V21" s="280">
        <v>283514228.18181831</v>
      </c>
      <c r="W21" s="280">
        <v>302231426.21212137</v>
      </c>
      <c r="X21" s="280">
        <v>320948624.24242443</v>
      </c>
      <c r="Y21" s="280">
        <v>339665822.27272749</v>
      </c>
      <c r="Z21" s="280">
        <v>248383020.30303055</v>
      </c>
      <c r="AA21" s="280">
        <v>267100218.33333361</v>
      </c>
      <c r="AB21" s="280">
        <v>285817416.36363667</v>
      </c>
      <c r="AC21" s="280">
        <v>33594614.393939734</v>
      </c>
    </row>
    <row r="22" spans="14:29">
      <c r="N22" t="s">
        <v>250</v>
      </c>
      <c r="O22" s="280">
        <v>217841469</v>
      </c>
      <c r="P22" s="280">
        <v>198452028</v>
      </c>
      <c r="Q22" s="280">
        <v>213913953.7967588</v>
      </c>
      <c r="R22" s="280">
        <v>195953192.76915589</v>
      </c>
      <c r="S22" s="280">
        <v>211169814.17914513</v>
      </c>
      <c r="T22" s="280">
        <v>226263884.54092547</v>
      </c>
      <c r="U22" s="280">
        <v>240135467.61926466</v>
      </c>
      <c r="V22" s="280">
        <v>254984624.42773953</v>
      </c>
      <c r="W22" s="280">
        <v>266791413.22689265</v>
      </c>
      <c r="X22" s="280">
        <v>281395889.52230519</v>
      </c>
      <c r="Y22" s="280">
        <v>295878106.06258595</v>
      </c>
      <c r="Z22" s="280">
        <v>310238112.83727568</v>
      </c>
      <c r="AA22" s="280">
        <v>317405957.07466727</v>
      </c>
      <c r="AB22" s="280">
        <v>331521683.23954082</v>
      </c>
      <c r="AC22" s="280">
        <v>84815333.030813754</v>
      </c>
    </row>
    <row r="23" spans="14:29">
      <c r="N23" t="s">
        <v>251</v>
      </c>
      <c r="O23" s="280">
        <v>155347291</v>
      </c>
      <c r="P23" s="280">
        <v>138312725</v>
      </c>
      <c r="Q23" s="280">
        <v>151520260.02882293</v>
      </c>
      <c r="R23" s="280">
        <v>131313628.92106025</v>
      </c>
      <c r="S23" s="280">
        <v>144292896.12837353</v>
      </c>
      <c r="T23" s="280">
        <v>157158123.54550305</v>
      </c>
      <c r="U23" s="280">
        <v>168909370.50870776</v>
      </c>
      <c r="V23" s="280">
        <v>181546693.79412788</v>
      </c>
      <c r="W23" s="280">
        <v>191570147.61606959</v>
      </c>
      <c r="X23" s="280">
        <v>203979783.62521178</v>
      </c>
      <c r="Y23" s="280">
        <v>216275650.90673456</v>
      </c>
      <c r="Z23" s="280">
        <v>228457795.97836933</v>
      </c>
      <c r="AA23" s="280">
        <v>234476262.78837016</v>
      </c>
      <c r="AB23" s="280">
        <v>246431092.71340635</v>
      </c>
      <c r="AC23" s="280">
        <v>18972324.556375712</v>
      </c>
    </row>
    <row r="24" spans="14:29">
      <c r="N24" t="s">
        <v>252</v>
      </c>
      <c r="O24" s="280">
        <v>251009425</v>
      </c>
      <c r="P24" s="280">
        <v>225112566</v>
      </c>
      <c r="Q24" s="280">
        <v>246985081.26503408</v>
      </c>
      <c r="R24" s="280">
        <v>235380946.01324111</v>
      </c>
      <c r="S24" s="280">
        <v>256900259.9713847</v>
      </c>
      <c r="T24" s="280">
        <v>278243118.90987617</v>
      </c>
      <c r="U24" s="280">
        <v>297709614.64036059</v>
      </c>
      <c r="V24" s="280">
        <v>318699835.01318324</v>
      </c>
      <c r="W24" s="280">
        <v>335323863.91473538</v>
      </c>
      <c r="X24" s="280">
        <v>355961781.26467961</v>
      </c>
      <c r="Y24" s="280">
        <v>376423663.01305419</v>
      </c>
      <c r="Z24" s="280">
        <v>396709581.13725573</v>
      </c>
      <c r="AA24" s="280">
        <v>406669603.63890034</v>
      </c>
      <c r="AB24" s="280">
        <v>426603794.54056281</v>
      </c>
      <c r="AC24" s="280">
        <v>40102213.882393003</v>
      </c>
    </row>
    <row r="25" spans="14:29">
      <c r="N25" t="s">
        <v>253</v>
      </c>
      <c r="O25" s="280">
        <v>85111215</v>
      </c>
      <c r="P25" s="280">
        <v>77613287</v>
      </c>
      <c r="Q25" s="280">
        <v>87483426.396896631</v>
      </c>
      <c r="R25" s="280">
        <v>67993502.969030336</v>
      </c>
      <c r="S25" s="280">
        <v>77743550.6244317</v>
      </c>
      <c r="T25" s="280">
        <v>87433601.925934598</v>
      </c>
      <c r="U25" s="280">
        <v>96533688.090355426</v>
      </c>
      <c r="V25" s="280">
        <v>106103838.98763165</v>
      </c>
      <c r="W25" s="280">
        <v>114104083.1399194</v>
      </c>
      <c r="X25" s="280">
        <v>123554447.72065002</v>
      </c>
      <c r="Y25" s="280">
        <v>132944958.55354549</v>
      </c>
      <c r="Z25" s="280">
        <v>142275640.11159259</v>
      </c>
      <c r="AA25" s="280">
        <v>148416515.51597559</v>
      </c>
      <c r="AB25" s="280">
        <v>157627606.53496757</v>
      </c>
      <c r="AC25" s="313">
        <v>-1481066.4172200263</v>
      </c>
    </row>
    <row r="26" spans="14:29">
      <c r="N26" t="s">
        <v>254</v>
      </c>
      <c r="O26" s="280">
        <v>128196029</v>
      </c>
      <c r="P26" s="280">
        <v>113467091</v>
      </c>
      <c r="Q26" s="280">
        <v>128641675.28577034</v>
      </c>
      <c r="R26" s="280">
        <v>113727119.84550676</v>
      </c>
      <c r="S26" s="280">
        <v>128663491.93867451</v>
      </c>
      <c r="T26" s="280">
        <v>143480856.15642661</v>
      </c>
      <c r="U26" s="280">
        <v>157149274.41997588</v>
      </c>
      <c r="V26" s="280">
        <v>171728805.97888607</v>
      </c>
      <c r="W26" s="280">
        <v>183689507.40928194</v>
      </c>
      <c r="X26" s="280">
        <v>198031432.61197785</v>
      </c>
      <c r="Y26" s="280">
        <v>212254632.81052467</v>
      </c>
      <c r="Z26" s="280">
        <v>226359156.54917505</v>
      </c>
      <c r="AA26" s="280">
        <v>234185049.69076633</v>
      </c>
      <c r="AB26" s="280">
        <v>248052355.41452125</v>
      </c>
      <c r="AC26" s="313">
        <v>-22358885.786233962</v>
      </c>
    </row>
    <row r="27" spans="14:29">
      <c r="N27" s="210"/>
      <c r="O27" s="210"/>
      <c r="P27" s="210"/>
      <c r="Q27" s="210"/>
      <c r="R27" s="210"/>
      <c r="S27" s="210"/>
      <c r="T27" s="210"/>
      <c r="U27" s="210"/>
      <c r="V27" s="210"/>
      <c r="W27" s="210"/>
      <c r="X27" s="210"/>
      <c r="Y27" s="210"/>
      <c r="Z27" s="210"/>
      <c r="AA27" s="210"/>
    </row>
    <row r="28" spans="14:29">
      <c r="N28" s="632" t="s">
        <v>486</v>
      </c>
      <c r="O28" s="632"/>
      <c r="P28" s="632"/>
      <c r="Q28" s="632"/>
    </row>
    <row r="29" spans="14:29">
      <c r="O29" t="s">
        <v>350</v>
      </c>
      <c r="P29" t="s">
        <v>351</v>
      </c>
      <c r="Q29" t="s">
        <v>352</v>
      </c>
      <c r="R29" t="s">
        <v>353</v>
      </c>
      <c r="S29" t="s">
        <v>354</v>
      </c>
      <c r="T29" t="s">
        <v>355</v>
      </c>
      <c r="U29" t="s">
        <v>356</v>
      </c>
      <c r="V29" t="s">
        <v>357</v>
      </c>
      <c r="W29" t="s">
        <v>358</v>
      </c>
      <c r="X29" t="s">
        <v>359</v>
      </c>
      <c r="Y29" t="s">
        <v>360</v>
      </c>
      <c r="Z29" t="s">
        <v>361</v>
      </c>
      <c r="AA29" t="s">
        <v>362</v>
      </c>
      <c r="AB29" t="s">
        <v>363</v>
      </c>
      <c r="AC29" t="s">
        <v>364</v>
      </c>
    </row>
    <row r="30" spans="14:29">
      <c r="N30" t="s">
        <v>249</v>
      </c>
      <c r="O30" s="280">
        <v>221359200</v>
      </c>
      <c r="P30" s="280">
        <v>241211040</v>
      </c>
      <c r="Q30" s="280">
        <v>259928238.03030303</v>
      </c>
      <c r="R30" s="280">
        <v>278645436.06060606</v>
      </c>
      <c r="S30" s="280">
        <v>297362634.09090912</v>
      </c>
      <c r="T30" s="280">
        <v>316079832.12121218</v>
      </c>
      <c r="U30" s="280">
        <v>264797030.15151525</v>
      </c>
      <c r="V30" s="280">
        <v>283514228.18181831</v>
      </c>
      <c r="W30" s="280">
        <v>302231426.21212137</v>
      </c>
      <c r="X30" s="280">
        <v>320948624.24242443</v>
      </c>
      <c r="Y30" s="280">
        <v>339665822.27272749</v>
      </c>
      <c r="Z30" s="280">
        <v>248383020.30303055</v>
      </c>
      <c r="AA30" s="280">
        <v>267100218.33333361</v>
      </c>
      <c r="AB30" s="280">
        <v>285817416.36363667</v>
      </c>
      <c r="AC30" s="280">
        <v>33594614.393939734</v>
      </c>
    </row>
    <row r="31" spans="14:29">
      <c r="N31" t="s">
        <v>250</v>
      </c>
      <c r="O31" s="280">
        <v>217841469</v>
      </c>
      <c r="P31" s="280">
        <v>198452028</v>
      </c>
      <c r="Q31" s="280">
        <v>216668553.7967588</v>
      </c>
      <c r="R31" s="280">
        <v>201462392.76915592</v>
      </c>
      <c r="S31" s="280">
        <v>219433614.17914516</v>
      </c>
      <c r="T31" s="280">
        <v>237282284.5409255</v>
      </c>
      <c r="U31" s="280">
        <v>253908467.61926469</v>
      </c>
      <c r="V31" s="280">
        <v>271512224.42773956</v>
      </c>
      <c r="W31" s="280">
        <v>286073613.22689265</v>
      </c>
      <c r="X31" s="280">
        <v>303432689.52230519</v>
      </c>
      <c r="Y31" s="280">
        <v>320669506.06258595</v>
      </c>
      <c r="Z31" s="280">
        <v>337784112.83727568</v>
      </c>
      <c r="AA31" s="280">
        <v>347706557.07466727</v>
      </c>
      <c r="AB31" s="280">
        <v>364576883.23954082</v>
      </c>
      <c r="AC31" s="280">
        <v>120625133.03081375</v>
      </c>
    </row>
    <row r="32" spans="14:29">
      <c r="N32" t="s">
        <v>251</v>
      </c>
      <c r="O32" s="280">
        <v>155347291</v>
      </c>
      <c r="P32" s="280">
        <v>138312725</v>
      </c>
      <c r="Q32" s="280">
        <v>153876340.02882293</v>
      </c>
      <c r="R32" s="280">
        <v>136025788.92106026</v>
      </c>
      <c r="S32" s="280">
        <v>151361136.12837356</v>
      </c>
      <c r="T32" s="280">
        <v>166582443.54550308</v>
      </c>
      <c r="U32" s="280">
        <v>180689770.50870779</v>
      </c>
      <c r="V32" s="280">
        <v>195683173.79412791</v>
      </c>
      <c r="W32" s="280">
        <v>208062707.61606961</v>
      </c>
      <c r="X32" s="280">
        <v>222828423.62521181</v>
      </c>
      <c r="Y32" s="280">
        <v>237480370.90673459</v>
      </c>
      <c r="Z32" s="280">
        <v>252018595.97836933</v>
      </c>
      <c r="AA32" s="280">
        <v>260393142.78837016</v>
      </c>
      <c r="AB32" s="280">
        <v>274704052.71340632</v>
      </c>
      <c r="AC32" s="280">
        <v>49601364.556375653</v>
      </c>
    </row>
    <row r="33" spans="14:29">
      <c r="N33" t="s">
        <v>252</v>
      </c>
      <c r="O33" s="280">
        <v>251009425</v>
      </c>
      <c r="P33" s="280">
        <v>225112566</v>
      </c>
      <c r="Q33" s="280">
        <v>250886761.26503408</v>
      </c>
      <c r="R33" s="280">
        <v>243184306.01324111</v>
      </c>
      <c r="S33" s="280">
        <v>268605299.9713847</v>
      </c>
      <c r="T33" s="280">
        <v>293849838.90987617</v>
      </c>
      <c r="U33" s="280">
        <v>317218014.64036059</v>
      </c>
      <c r="V33" s="280">
        <v>342109915.01318324</v>
      </c>
      <c r="W33" s="280">
        <v>362635623.91473538</v>
      </c>
      <c r="X33" s="280">
        <v>387175221.26467961</v>
      </c>
      <c r="Y33" s="280">
        <v>411538783.01305419</v>
      </c>
      <c r="Z33" s="280">
        <v>435726381.13725573</v>
      </c>
      <c r="AA33" s="280">
        <v>449588083.63890034</v>
      </c>
      <c r="AB33" s="280">
        <v>473423954.54056281</v>
      </c>
      <c r="AC33" s="280">
        <v>90824053.882393003</v>
      </c>
    </row>
    <row r="34" spans="14:29">
      <c r="N34" t="s">
        <v>253</v>
      </c>
      <c r="O34" s="280">
        <v>85111215</v>
      </c>
      <c r="P34" s="280">
        <v>77613287</v>
      </c>
      <c r="Q34" s="280">
        <v>88632666.396896631</v>
      </c>
      <c r="R34" s="280">
        <v>70291982.969030336</v>
      </c>
      <c r="S34" s="280">
        <v>81191270.6244317</v>
      </c>
      <c r="T34" s="280">
        <v>92030561.925934598</v>
      </c>
      <c r="U34" s="280">
        <v>102279888.09035543</v>
      </c>
      <c r="V34" s="280">
        <v>112999278.98763165</v>
      </c>
      <c r="W34" s="280">
        <v>122148763.1399194</v>
      </c>
      <c r="X34" s="280">
        <v>132748367.72065002</v>
      </c>
      <c r="Y34" s="280">
        <v>143288118.5535455</v>
      </c>
      <c r="Z34" s="280">
        <v>153768040.11159259</v>
      </c>
      <c r="AA34" s="280">
        <v>161058155.51597559</v>
      </c>
      <c r="AB34" s="280">
        <v>171418486.53496757</v>
      </c>
      <c r="AC34" s="280">
        <v>13459053.582779974</v>
      </c>
    </row>
    <row r="35" spans="14:29">
      <c r="N35" t="s">
        <v>254</v>
      </c>
      <c r="O35" s="280">
        <v>128196029</v>
      </c>
      <c r="P35" s="280">
        <v>113467091</v>
      </c>
      <c r="Q35" s="280">
        <v>130802515.28577034</v>
      </c>
      <c r="R35" s="280">
        <v>118048799.84550676</v>
      </c>
      <c r="S35" s="280">
        <v>135146011.93867451</v>
      </c>
      <c r="T35" s="280">
        <v>152124216.15642661</v>
      </c>
      <c r="U35" s="280">
        <v>167953474.41997588</v>
      </c>
      <c r="V35" s="280">
        <v>184693845.97888607</v>
      </c>
      <c r="W35" s="280">
        <v>198815387.40928194</v>
      </c>
      <c r="X35" s="280">
        <v>215318152.61197785</v>
      </c>
      <c r="Y35" s="280">
        <v>231702192.81052467</v>
      </c>
      <c r="Z35" s="280">
        <v>247967556.54917505</v>
      </c>
      <c r="AA35" s="280">
        <v>257954289.69076633</v>
      </c>
      <c r="AB35" s="280">
        <v>273982435.41452122</v>
      </c>
      <c r="AC35" s="280">
        <v>5732034.2137659788</v>
      </c>
    </row>
    <row r="36" spans="14:29">
      <c r="N36" s="210"/>
      <c r="O36" s="210"/>
      <c r="P36" s="210"/>
      <c r="Q36" s="210"/>
      <c r="R36" s="210"/>
      <c r="S36" s="210"/>
      <c r="T36" s="210"/>
      <c r="U36" s="210"/>
      <c r="V36" s="210"/>
      <c r="W36" s="210"/>
      <c r="X36" s="210"/>
      <c r="Y36" s="210"/>
      <c r="Z36" s="210"/>
      <c r="AA36" s="210"/>
    </row>
    <row r="37" spans="14:29">
      <c r="N37" s="632" t="s">
        <v>487</v>
      </c>
      <c r="O37" s="632"/>
      <c r="P37" s="632"/>
      <c r="Q37" s="632"/>
    </row>
    <row r="38" spans="14:29">
      <c r="O38" t="s">
        <v>350</v>
      </c>
      <c r="P38" t="s">
        <v>351</v>
      </c>
      <c r="Q38" t="s">
        <v>352</v>
      </c>
      <c r="R38" t="s">
        <v>353</v>
      </c>
      <c r="S38" t="s">
        <v>354</v>
      </c>
      <c r="T38" t="s">
        <v>355</v>
      </c>
      <c r="U38" t="s">
        <v>356</v>
      </c>
      <c r="V38" t="s">
        <v>357</v>
      </c>
      <c r="W38" t="s">
        <v>358</v>
      </c>
      <c r="X38" t="s">
        <v>359</v>
      </c>
      <c r="Y38" t="s">
        <v>360</v>
      </c>
      <c r="Z38" t="s">
        <v>361</v>
      </c>
      <c r="AA38" t="s">
        <v>362</v>
      </c>
      <c r="AB38" t="s">
        <v>363</v>
      </c>
      <c r="AC38" t="s">
        <v>364</v>
      </c>
    </row>
    <row r="39" spans="14:29">
      <c r="N39" t="s">
        <v>249</v>
      </c>
      <c r="O39" s="280">
        <v>221359200</v>
      </c>
      <c r="P39" s="280">
        <v>241211040</v>
      </c>
      <c r="Q39" s="280">
        <v>259928238.03030303</v>
      </c>
      <c r="R39" s="280">
        <v>278645436.06060606</v>
      </c>
      <c r="S39" s="280">
        <v>297362634.09090912</v>
      </c>
      <c r="T39" s="280">
        <v>316079832.12121218</v>
      </c>
      <c r="U39" s="280">
        <v>264797030.15151525</v>
      </c>
      <c r="V39" s="280">
        <v>283514228.18181831</v>
      </c>
      <c r="W39" s="280">
        <v>302231426.21212137</v>
      </c>
      <c r="X39" s="280">
        <v>320948624.24242443</v>
      </c>
      <c r="Y39" s="280">
        <v>339665822.27272749</v>
      </c>
      <c r="Z39" s="280">
        <v>248383020.30303055</v>
      </c>
      <c r="AA39" s="280">
        <v>267100218.33333361</v>
      </c>
      <c r="AB39" s="280">
        <v>285817416.36363667</v>
      </c>
      <c r="AC39" s="280">
        <v>33594614.393939734</v>
      </c>
    </row>
    <row r="40" spans="14:29">
      <c r="N40" t="s">
        <v>250</v>
      </c>
      <c r="O40" s="280">
        <v>217841469</v>
      </c>
      <c r="P40" s="280">
        <v>198452028</v>
      </c>
      <c r="Q40" s="280">
        <v>219274833.7967588</v>
      </c>
      <c r="R40" s="280">
        <v>206674952.76915592</v>
      </c>
      <c r="S40" s="280">
        <v>227252454.17914516</v>
      </c>
      <c r="T40" s="280">
        <v>247707404.5409255</v>
      </c>
      <c r="U40" s="280">
        <v>266939867.61926469</v>
      </c>
      <c r="V40" s="280">
        <v>287149904.42773956</v>
      </c>
      <c r="W40" s="280">
        <v>304317573.22689265</v>
      </c>
      <c r="X40" s="280">
        <v>324282929.52230519</v>
      </c>
      <c r="Y40" s="280">
        <v>344126026.06258595</v>
      </c>
      <c r="Z40" s="280">
        <v>363846912.83727568</v>
      </c>
      <c r="AA40" s="280">
        <v>376375637.07466727</v>
      </c>
      <c r="AB40" s="280">
        <v>395852243.23954082</v>
      </c>
      <c r="AC40" s="280">
        <v>154506773.03081375</v>
      </c>
    </row>
    <row r="41" spans="14:29">
      <c r="N41" t="s">
        <v>251</v>
      </c>
      <c r="O41" s="280">
        <v>155347291</v>
      </c>
      <c r="P41" s="280">
        <v>138312725</v>
      </c>
      <c r="Q41" s="280">
        <v>156105100.02882293</v>
      </c>
      <c r="R41" s="280">
        <v>140483308.92106026</v>
      </c>
      <c r="S41" s="280">
        <v>158047416.12837356</v>
      </c>
      <c r="T41" s="280">
        <v>175497483.54550308</v>
      </c>
      <c r="U41" s="280">
        <v>191833570.50870779</v>
      </c>
      <c r="V41" s="280">
        <v>209055733.79412791</v>
      </c>
      <c r="W41" s="280">
        <v>223664027.61606961</v>
      </c>
      <c r="X41" s="280">
        <v>240658503.62521181</v>
      </c>
      <c r="Y41" s="280">
        <v>257539210.90673459</v>
      </c>
      <c r="Z41" s="280">
        <v>274306195.9783693</v>
      </c>
      <c r="AA41" s="280">
        <v>284909502.78837007</v>
      </c>
      <c r="AB41" s="280">
        <v>301449172.71340621</v>
      </c>
      <c r="AC41" s="280">
        <v>78575244.556375533</v>
      </c>
    </row>
    <row r="42" spans="14:29">
      <c r="N42" t="s">
        <v>252</v>
      </c>
      <c r="O42" s="280">
        <v>251009425</v>
      </c>
      <c r="P42" s="280">
        <v>225112566</v>
      </c>
      <c r="Q42" s="280">
        <v>254577601.26503408</v>
      </c>
      <c r="R42" s="280">
        <v>250565986.01324111</v>
      </c>
      <c r="S42" s="280">
        <v>279677819.9713847</v>
      </c>
      <c r="T42" s="280">
        <v>308613198.90987617</v>
      </c>
      <c r="U42" s="280">
        <v>335672214.64036059</v>
      </c>
      <c r="V42" s="280">
        <v>364254955.01318324</v>
      </c>
      <c r="W42" s="280">
        <v>388471503.91473538</v>
      </c>
      <c r="X42" s="280">
        <v>416701941.26467961</v>
      </c>
      <c r="Y42" s="280">
        <v>444756343.01305419</v>
      </c>
      <c r="Z42" s="280">
        <v>472634781.13725573</v>
      </c>
      <c r="AA42" s="280">
        <v>490187323.63890034</v>
      </c>
      <c r="AB42" s="280">
        <v>517714034.54056281</v>
      </c>
      <c r="AC42" s="280">
        <v>138804973.88239306</v>
      </c>
    </row>
    <row r="43" spans="14:29">
      <c r="N43" t="s">
        <v>253</v>
      </c>
      <c r="O43" s="280">
        <v>85111215</v>
      </c>
      <c r="P43" s="280">
        <v>77613287</v>
      </c>
      <c r="Q43" s="280">
        <v>89851386.396896631</v>
      </c>
      <c r="R43" s="280">
        <v>72729422.969030336</v>
      </c>
      <c r="S43" s="280">
        <v>84847430.6244317</v>
      </c>
      <c r="T43" s="280">
        <v>96905441.925934598</v>
      </c>
      <c r="U43" s="280">
        <v>108373488.09035543</v>
      </c>
      <c r="V43" s="280">
        <v>120311598.98763165</v>
      </c>
      <c r="W43" s="280">
        <v>130679803.1399194</v>
      </c>
      <c r="X43" s="280">
        <v>142498127.72065002</v>
      </c>
      <c r="Y43" s="280">
        <v>154256598.5535455</v>
      </c>
      <c r="Z43" s="280">
        <v>165955240.11159259</v>
      </c>
      <c r="AA43" s="280">
        <v>174464075.51597559</v>
      </c>
      <c r="AB43" s="280">
        <v>186043126.53496757</v>
      </c>
      <c r="AC43" s="280">
        <v>29302413.582779974</v>
      </c>
    </row>
    <row r="44" spans="14:29">
      <c r="N44" t="s">
        <v>254</v>
      </c>
      <c r="O44" s="280">
        <v>128196029</v>
      </c>
      <c r="P44" s="280">
        <v>113467091</v>
      </c>
      <c r="Q44" s="280">
        <v>133080475.28577034</v>
      </c>
      <c r="R44" s="280">
        <v>122604719.84550676</v>
      </c>
      <c r="S44" s="280">
        <v>141979891.93867451</v>
      </c>
      <c r="T44" s="280">
        <v>161236056.15642661</v>
      </c>
      <c r="U44" s="280">
        <v>179343274.41997588</v>
      </c>
      <c r="V44" s="280">
        <v>198361605.97888607</v>
      </c>
      <c r="W44" s="280">
        <v>214761107.40928194</v>
      </c>
      <c r="X44" s="280">
        <v>233541832.61197785</v>
      </c>
      <c r="Y44" s="280">
        <v>252203832.81052467</v>
      </c>
      <c r="Z44" s="280">
        <v>270747156.54917502</v>
      </c>
      <c r="AA44" s="280">
        <v>283011849.69076627</v>
      </c>
      <c r="AB44" s="280">
        <v>301317955.41452116</v>
      </c>
      <c r="AC44" s="280">
        <v>35345514.213765919</v>
      </c>
    </row>
  </sheetData>
  <mergeCells count="4">
    <mergeCell ref="A1:B1"/>
    <mergeCell ref="K1:L1"/>
    <mergeCell ref="K2:L2"/>
    <mergeCell ref="A4:L4"/>
  </mergeCells>
  <phoneticPr fontId="1"/>
  <pageMargins left="0.23622047244094491" right="0.23622047244094491" top="0.55118110236220474" bottom="0.55118110236220474"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基礎データー</vt:lpstr>
      <vt:lpstr>資料１　方針等</vt:lpstr>
      <vt:lpstr>資料２　現状</vt:lpstr>
      <vt:lpstr>資料３　見込み工事</vt:lpstr>
      <vt:lpstr>資料４　科目別予測</vt:lpstr>
      <vt:lpstr>資料５　管理費等試算</vt:lpstr>
      <vt:lpstr>資料６　シミュレーション</vt:lpstr>
      <vt:lpstr>資料7　検討記録</vt:lpstr>
      <vt:lpstr>資料８　増額シミュレーション</vt:lpstr>
      <vt:lpstr>結果（グラフ）</vt:lpstr>
      <vt:lpstr>結果（周知）</vt:lpstr>
      <vt:lpstr>アンケート</vt:lpstr>
      <vt:lpstr>【試算用】シミュレーション</vt:lpstr>
      <vt:lpstr>【試算用】シミュレーション!Print_Area</vt:lpstr>
      <vt:lpstr>アンケート!Print_Area</vt:lpstr>
      <vt:lpstr>基礎データー!Print_Area</vt:lpstr>
      <vt:lpstr>'結果（グラフ）'!Print_Area</vt:lpstr>
      <vt:lpstr>'資料１　方針等'!Print_Area</vt:lpstr>
      <vt:lpstr>'資料２　現状'!Print_Area</vt:lpstr>
      <vt:lpstr>'資料３　見込み工事'!Print_Area</vt:lpstr>
      <vt:lpstr>'資料４　科目別予測'!Print_Area</vt:lpstr>
      <vt:lpstr>'資料５　管理費等試算'!Print_Area</vt:lpstr>
      <vt:lpstr>'資料６　シミュレーション'!Print_Area</vt:lpstr>
      <vt:lpstr>'資料7　検討記録'!Print_Area</vt:lpstr>
      <vt:lpstr>'資料８　増額シミュレーション'!Print_Area</vt:lpstr>
      <vt:lpstr>'資料３　見込み工事'!Print_Titles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2022-05-01T05:42:41Z</cp:lastPrinted>
  <dcterms:created xsi:type="dcterms:W3CDTF">2015-06-05T18:19:34Z</dcterms:created>
  <dcterms:modified xsi:type="dcterms:W3CDTF">2022-05-19T12:50:48Z</dcterms:modified>
</cp:coreProperties>
</file>